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tabRatio="820" activeTab="3"/>
  </bookViews>
  <sheets>
    <sheet name="1. Bevétel" sheetId="1" r:id="rId1"/>
    <sheet name="2. Kiadás" sheetId="2" r:id="rId2"/>
    <sheet name="3.Mérleg" sheetId="3" r:id="rId3"/>
    <sheet name="4 Tábla" sheetId="4" r:id="rId4"/>
  </sheets>
  <externalReferences>
    <externalReference r:id="rId7"/>
    <externalReference r:id="rId8"/>
    <externalReference r:id="rId9"/>
  </externalReferences>
  <definedNames>
    <definedName name="_2007_kulcs">'[1]Királyszentistván - 2007'!$A$4:$A$200</definedName>
    <definedName name="_2007_összegzendő_nettó">'[1]Királyszentistván - 2007'!$Y$4:$Y$201</definedName>
    <definedName name="_4._sz._sor_részletezése">#REF!</definedName>
    <definedName name="_ÁRFOLYAM" localSheetId="3">'4 Tábla'!#REF!</definedName>
    <definedName name="_ÁRFOLYAM">#REF!</definedName>
    <definedName name="_kiadások_költségsora">'[3]Kiadások'!$C$5:$C$301</definedName>
    <definedName name="_kiadások_nettó">'[3]Kiadások'!$D$5:$D$301</definedName>
    <definedName name="_xlnm.Print_Titles" localSheetId="0">'1. Bevétel'!$4:$6</definedName>
    <definedName name="_xlnm.Print_Titles" localSheetId="1">'2. Kiadás'!$4:$6</definedName>
    <definedName name="_xlnm.Print_Area" localSheetId="0">'1. Bevétel'!$A$1:$I$43</definedName>
    <definedName name="_xlnm.Print_Area" localSheetId="1">'2. Kiadás'!$A:$I</definedName>
    <definedName name="_xlnm.Print_Area" localSheetId="2">'3.Mérleg'!$A$1:$F$36</definedName>
  </definedNames>
  <calcPr fullCalcOnLoad="1"/>
</workbook>
</file>

<file path=xl/sharedStrings.xml><?xml version="1.0" encoding="utf-8"?>
<sst xmlns="http://schemas.openxmlformats.org/spreadsheetml/2006/main" count="248" uniqueCount="188">
  <si>
    <t>Beruházási kiadások</t>
  </si>
  <si>
    <t>Felújítási kiadások</t>
  </si>
  <si>
    <t>Egyéb közhatalmi bevételek (bírságok, igazgatási szolgáltatási díjak)</t>
  </si>
  <si>
    <t>ebből: Szolgáltatások ellenértéke</t>
  </si>
  <si>
    <t>Összesen</t>
  </si>
  <si>
    <t>adatok eFt-ban</t>
  </si>
  <si>
    <t>Megnevezés</t>
  </si>
  <si>
    <t xml:space="preserve">Cím  </t>
  </si>
  <si>
    <t>Általános tartalék</t>
  </si>
  <si>
    <t>A</t>
  </si>
  <si>
    <t>B</t>
  </si>
  <si>
    <t>C</t>
  </si>
  <si>
    <t>D</t>
  </si>
  <si>
    <t>E</t>
  </si>
  <si>
    <t>F</t>
  </si>
  <si>
    <t>G</t>
  </si>
  <si>
    <t>ebből: Társadalombizt. Alapból származó támogatás</t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</si>
  <si>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</si>
  <si>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</si>
  <si>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</si>
  <si>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</si>
  <si>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</si>
  <si>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</si>
  <si>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Finanszírozási bevételek</t>
  </si>
  <si>
    <t>Beruházási hitelfelvétel</t>
  </si>
  <si>
    <t>Előző évi hitelszerződéseken alapuló felvétel</t>
  </si>
  <si>
    <t>Kiegyenlítő, függő, átfutó</t>
  </si>
  <si>
    <t>Bevételi főösszeg</t>
  </si>
  <si>
    <t>Finanszírozási kiadások</t>
  </si>
  <si>
    <t>Kiadási főösszeg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</si>
  <si>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</si>
  <si>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</si>
  <si>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</si>
  <si>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</si>
  <si>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</si>
  <si>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</si>
  <si>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</si>
  <si>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</si>
  <si>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</si>
  <si>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</si>
  <si>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</si>
  <si>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ebből: ÁFA bevételek és visszatérülések</t>
  </si>
  <si>
    <t>Egyéb működési célú kiadások (tartalékok nélkül)</t>
  </si>
  <si>
    <t>Cím</t>
  </si>
  <si>
    <t>1.</t>
  </si>
  <si>
    <t>2.</t>
  </si>
  <si>
    <t>3.</t>
  </si>
  <si>
    <t>4.</t>
  </si>
  <si>
    <t>5.</t>
  </si>
  <si>
    <t>6.</t>
  </si>
  <si>
    <t>2016. évi előirányzat</t>
  </si>
  <si>
    <t>Működési finanszírozási kiadások</t>
  </si>
  <si>
    <t>Felhalmozási finanszírozási kiadások</t>
  </si>
  <si>
    <t>Egyéb felhalmozási célú kiadások</t>
  </si>
  <si>
    <t>Költségvetési maradvány, vállalkozási maradvány</t>
  </si>
  <si>
    <t>Finanszírozási kiadásokkal korrigált hiány összege</t>
  </si>
  <si>
    <t>Egyéb működési célú támogatások bevételei</t>
  </si>
  <si>
    <t>Önkormányzatok működési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</si>
  <si>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</si>
  <si>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</si>
  <si>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</si>
  <si>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J</t>
  </si>
  <si>
    <t>K</t>
  </si>
  <si>
    <t>MŰKÖDÉSI KÖLTSÉGVETÉSI BEVÉTELEK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</si>
  <si>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</si>
  <si>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</si>
  <si>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</si>
  <si>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</si>
  <si>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FELHALMOZÁSI KÖLTSÉGVETÉSI BEVÉTELEK</t>
  </si>
  <si>
    <t>FELHALMOZÁSI KÖLTSÉGVETÉSI KIADÁSOK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</si>
  <si>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</si>
  <si>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</si>
  <si>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</si>
  <si>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</si>
  <si>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</si>
  <si>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</si>
  <si>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</si>
  <si>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</si>
  <si>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</si>
  <si>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</si>
  <si>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</si>
  <si>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</si>
  <si>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Működési célú támogatások államháztartáson belülről</t>
  </si>
  <si>
    <t>Felhalmozási célú támogatások államháztartáson belülről</t>
  </si>
  <si>
    <t>Működési költségvetési kiadások</t>
  </si>
  <si>
    <t>Felhalmozási költségvetési kiadások</t>
  </si>
  <si>
    <t>Beruházások</t>
  </si>
  <si>
    <t>Felújítások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</si>
  <si>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</si>
  <si>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</si>
  <si>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</si>
  <si>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</si>
  <si>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</si>
  <si>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</si>
  <si>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</si>
  <si>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</si>
  <si>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H</t>
  </si>
  <si>
    <t>I</t>
  </si>
  <si>
    <t>Előir. csop. szám</t>
  </si>
  <si>
    <t>Kie-melt előir. szám</t>
  </si>
  <si>
    <t>Közhatalmi bevételek</t>
  </si>
  <si>
    <t>Költségvetési egyenleg összege</t>
  </si>
  <si>
    <t>Helyi önkormányzatok általános működéséhez és ágazati feladataihoz kapcsolódó támogatás</t>
  </si>
  <si>
    <t>Működési célú költségvetési támogatások és kiegészítő támogatások</t>
  </si>
  <si>
    <t>Felhalmozási célú önkormányzati támogatások</t>
  </si>
  <si>
    <t>Észak-Balatoni Térség Regionális Települési Szilárdhulladék-kezelési Önkormányzati Társulás</t>
  </si>
  <si>
    <t>(eFt-ban)</t>
  </si>
  <si>
    <t>BEVÉTEL</t>
  </si>
  <si>
    <t>Felhalmozási bevételek:</t>
  </si>
  <si>
    <t xml:space="preserve">KA Felhalmozási bevételek </t>
  </si>
  <si>
    <t>Kompenzációra átadott pénzeszköz</t>
  </si>
  <si>
    <t xml:space="preserve">Bérleti díj </t>
  </si>
  <si>
    <t>Visszafizetések</t>
  </si>
  <si>
    <t>önkormányzati befizetések</t>
  </si>
  <si>
    <t>Bérleti díj</t>
  </si>
  <si>
    <t xml:space="preserve">Működési bevétel </t>
  </si>
  <si>
    <t>Működési bevétel (személyi, dologi)</t>
  </si>
  <si>
    <t xml:space="preserve">     Működési bevétel  Áfa nélkül</t>
  </si>
  <si>
    <t>Befizetendő ÁFA</t>
  </si>
  <si>
    <t>Társulás  kiadásaival kapcsolatos bérleti díj ÁFA-ja</t>
  </si>
  <si>
    <t>Tartalék</t>
  </si>
  <si>
    <t>KIADÁS</t>
  </si>
  <si>
    <t>nettó</t>
  </si>
  <si>
    <t>ÁFA</t>
  </si>
  <si>
    <t>bruttó</t>
  </si>
  <si>
    <t>Nettó</t>
  </si>
  <si>
    <t>Áfa</t>
  </si>
  <si>
    <t>Bruttó</t>
  </si>
  <si>
    <t>Felhalmozási kiadások</t>
  </si>
  <si>
    <t>KA Felhalmozási kiadás</t>
  </si>
  <si>
    <t xml:space="preserve">Kompenzációra átadott pénzeszköz </t>
  </si>
  <si>
    <t>Önkormányzati kifizetések</t>
  </si>
  <si>
    <t>Létesítmények beruházásai (bálatározó)</t>
  </si>
  <si>
    <t>Működési kiadások</t>
  </si>
  <si>
    <t>Bérköltség (engedélyezett létszám 3 fő)</t>
  </si>
  <si>
    <t>Bérköltség</t>
  </si>
  <si>
    <t>Járulékok</t>
  </si>
  <si>
    <t>Dologi és egyéb kiadás</t>
  </si>
  <si>
    <t>ebből visszaigényelhető ÁFA-t tartalmazó</t>
  </si>
  <si>
    <t>ebből visszaigényelhető ÁFA-t nem tartalmazó</t>
  </si>
  <si>
    <t>Befizetendő ÁFA (finanszírozással kapcsolatos)</t>
  </si>
  <si>
    <t>Társuláskiadásaival kapcsolatos  bérleti díj ÁFA-ja</t>
  </si>
  <si>
    <t>Felhalmozási tartalék pótlásra</t>
  </si>
  <si>
    <t>2015-ös évben elkülönítendő</t>
  </si>
  <si>
    <t>korábbi évekre elkülönített</t>
  </si>
  <si>
    <t>önkormányzati befizetés</t>
  </si>
  <si>
    <t>ÉHÖT MŰKÖDÉSI ÉS FELHALMOZÁSI</t>
  </si>
  <si>
    <t>ÉHÖT</t>
  </si>
  <si>
    <t>Pótlási kiadásokra képzett céltartalék</t>
  </si>
  <si>
    <t>ebből : Készletértékesítés</t>
  </si>
  <si>
    <t>ebből: Kamatbevételek</t>
  </si>
  <si>
    <t>ebből Egyéb működési célú bevétel</t>
  </si>
  <si>
    <t xml:space="preserve">ebből:fejezeti kezelésű előirányzatok EUS programokra és azok haza társfinanszírozására </t>
  </si>
  <si>
    <t>ebből: helyi önkormányzatok és költségvetési szerveik</t>
  </si>
  <si>
    <t>Összes bevétel</t>
  </si>
  <si>
    <t>Bevételek forrása</t>
  </si>
  <si>
    <t xml:space="preserve">ÉHÖT </t>
  </si>
  <si>
    <t>Működési célú Költségvetési maradvány igénybevétele</t>
  </si>
  <si>
    <t>Felhalmozási célú Költségvetési maradvány igénybevétele</t>
  </si>
  <si>
    <t>Költségvetési maradvány</t>
  </si>
  <si>
    <t>Tartalékok</t>
  </si>
  <si>
    <t>2015. évi előirányzat eredeti</t>
  </si>
  <si>
    <t>Költségvetési maradvány, vállalkozási maradvány, államháztartáson belüli megelőlegezés</t>
  </si>
  <si>
    <t>Költségvetési többlet / hiány összege</t>
  </si>
  <si>
    <t>2014. évi tény</t>
  </si>
  <si>
    <t>Felújítás</t>
  </si>
  <si>
    <t>Felújítás átrakóállomás, gépjárművek</t>
  </si>
  <si>
    <t xml:space="preserve">2016. évi előirányzat </t>
  </si>
  <si>
    <t>2016. év tervezett bevételei</t>
  </si>
  <si>
    <t>1. melléklet a  /2015. (XII.17.) határozathoz</t>
  </si>
  <si>
    <t>2. melléklet a  /2015. (XII.17) határozathoz</t>
  </si>
  <si>
    <t>3. melléklet a /2015. (XII.17) határozathoz</t>
  </si>
  <si>
    <t>TERVEZETT KÖLTSÉGVETÉSI BEVÉTELEI ÉS KIADÁSAI 2016. ÉVBEN</t>
  </si>
  <si>
    <t>Tervezett kiadások</t>
  </si>
  <si>
    <t xml:space="preserve">Tervezett bevételek </t>
  </si>
  <si>
    <t>(adatok ezer FT-ban)</t>
  </si>
  <si>
    <t>ebből kamat</t>
  </si>
  <si>
    <t>ebből bírság</t>
  </si>
  <si>
    <t>Kölcsön visszafizetése</t>
  </si>
  <si>
    <t>Visszaigényelhető ÁFA</t>
  </si>
  <si>
    <t xml:space="preserve">2016 évi bérleti díj </t>
  </si>
  <si>
    <t>2016 évi bérleti díj  ÁFAja</t>
  </si>
  <si>
    <t>2016. évi költségvetés  koncepció</t>
  </si>
  <si>
    <t>4. melléklet a  /2015. (XII.17.  határozathoz</t>
  </si>
  <si>
    <t>2015. évi eredeti előirányzat</t>
  </si>
  <si>
    <t>2016. év tervezett kiadásai</t>
  </si>
  <si>
    <t>ebből működési:</t>
  </si>
  <si>
    <t>ebből felhalmozási: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</si>
</sst>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sz val="12"/>
      <name val="Times New Roman"/>
      <family val="1"/>
    </font>
    <font>
      <sz val="8"/>
      <name val="Palatino Linotype"/>
      <family val="1"/>
    </font>
    <font>
      <sz val="10"/>
      <name val="Times New Roman"/>
      <family val="1"/>
    </font>
    <font>
      <b/>
      <sz val="9"/>
      <color indexed="18"/>
      <name val="Palatino Linotype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3" fontId="23" fillId="0" borderId="0" xfId="72" applyNumberFormat="1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2" fillId="0" borderId="0" xfId="72" applyNumberFormat="1" applyFont="1" applyFill="1" applyAlignment="1">
      <alignment horizontal="center"/>
      <protection/>
    </xf>
    <xf numFmtId="3" fontId="22" fillId="0" borderId="10" xfId="72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3" fontId="27" fillId="0" borderId="0" xfId="72" applyNumberFormat="1" applyFont="1" applyBorder="1">
      <alignment/>
      <protection/>
    </xf>
    <xf numFmtId="3" fontId="27" fillId="0" borderId="0" xfId="72" applyNumberFormat="1" applyFont="1">
      <alignment/>
      <protection/>
    </xf>
    <xf numFmtId="3" fontId="25" fillId="0" borderId="0" xfId="72" applyNumberFormat="1" applyFont="1" applyBorder="1" applyAlignment="1">
      <alignment horizontal="left"/>
      <protection/>
    </xf>
    <xf numFmtId="3" fontId="25" fillId="0" borderId="0" xfId="72" applyNumberFormat="1" applyFont="1" applyAlignment="1">
      <alignment horizontal="left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left" wrapText="1" inden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7" fillId="0" borderId="0" xfId="0" applyNumberFormat="1" applyFont="1" applyFill="1" applyAlignment="1">
      <alignment/>
    </xf>
    <xf numFmtId="3" fontId="27" fillId="0" borderId="0" xfId="72" applyNumberFormat="1" applyFont="1" applyFill="1">
      <alignment/>
      <protection/>
    </xf>
    <xf numFmtId="3" fontId="25" fillId="0" borderId="0" xfId="72" applyNumberFormat="1" applyFont="1" applyFill="1" applyAlignment="1">
      <alignment horizontal="center"/>
      <protection/>
    </xf>
    <xf numFmtId="3" fontId="27" fillId="0" borderId="0" xfId="72" applyNumberFormat="1" applyFont="1" applyFill="1" applyAlignment="1">
      <alignment horizontal="center"/>
      <protection/>
    </xf>
    <xf numFmtId="49" fontId="27" fillId="0" borderId="0" xfId="72" applyNumberFormat="1" applyFont="1" applyFill="1" applyAlignment="1">
      <alignment horizontal="center"/>
      <protection/>
    </xf>
    <xf numFmtId="3" fontId="27" fillId="0" borderId="0" xfId="72" applyNumberFormat="1" applyFont="1" applyFill="1" applyBorder="1" applyAlignment="1">
      <alignment horizontal="center"/>
      <protection/>
    </xf>
    <xf numFmtId="3" fontId="27" fillId="0" borderId="0" xfId="72" applyNumberFormat="1" applyFont="1" applyFill="1" applyBorder="1">
      <alignment/>
      <protection/>
    </xf>
    <xf numFmtId="3" fontId="25" fillId="0" borderId="0" xfId="72" applyNumberFormat="1" applyFont="1" applyFill="1" applyBorder="1" applyAlignment="1">
      <alignment horizontal="center"/>
      <protection/>
    </xf>
    <xf numFmtId="3" fontId="25" fillId="0" borderId="0" xfId="72" applyNumberFormat="1" applyFont="1" applyFill="1" applyBorder="1">
      <alignment/>
      <protection/>
    </xf>
    <xf numFmtId="3" fontId="25" fillId="0" borderId="0" xfId="72" applyNumberFormat="1" applyFont="1" applyFill="1">
      <alignment/>
      <protection/>
    </xf>
    <xf numFmtId="0" fontId="27" fillId="0" borderId="14" xfId="0" applyFont="1" applyBorder="1" applyAlignment="1">
      <alignment horizontal="center" vertical="center"/>
    </xf>
    <xf numFmtId="3" fontId="22" fillId="0" borderId="15" xfId="72" applyNumberFormat="1" applyFont="1" applyBorder="1" applyAlignment="1">
      <alignment horizontal="center" vertical="center" textRotation="90" wrapText="1"/>
      <protection/>
    </xf>
    <xf numFmtId="3" fontId="22" fillId="0" borderId="10" xfId="72" applyNumberFormat="1" applyFont="1" applyBorder="1" applyAlignment="1">
      <alignment horizontal="center" vertical="center" textRotation="90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3" fontId="25" fillId="0" borderId="0" xfId="72" applyNumberFormat="1" applyFont="1" applyBorder="1" applyAlignment="1">
      <alignment horizontal="left" wrapText="1"/>
      <protection/>
    </xf>
    <xf numFmtId="3" fontId="25" fillId="0" borderId="19" xfId="72" applyNumberFormat="1" applyFont="1" applyBorder="1" applyAlignment="1">
      <alignment horizontal="left" textRotation="90" wrapText="1"/>
      <protection/>
    </xf>
    <xf numFmtId="3" fontId="27" fillId="0" borderId="19" xfId="72" applyNumberFormat="1" applyFont="1" applyBorder="1" applyAlignment="1">
      <alignment horizontal="center" wrapText="1"/>
      <protection/>
    </xf>
    <xf numFmtId="3" fontId="25" fillId="0" borderId="19" xfId="72" applyNumberFormat="1" applyFont="1" applyBorder="1" applyAlignment="1">
      <alignment horizontal="left" wrapText="1"/>
      <protection/>
    </xf>
    <xf numFmtId="3" fontId="27" fillId="0" borderId="0" xfId="72" applyNumberFormat="1" applyFont="1" applyBorder="1" applyAlignment="1">
      <alignment horizontal="center" wrapText="1"/>
      <protection/>
    </xf>
    <xf numFmtId="3" fontId="24" fillId="0" borderId="10" xfId="72" applyNumberFormat="1" applyFont="1" applyBorder="1" applyAlignment="1">
      <alignment horizontal="center" vertical="center" wrapText="1"/>
      <protection/>
    </xf>
    <xf numFmtId="3" fontId="27" fillId="0" borderId="0" xfId="72" applyNumberFormat="1" applyFont="1" applyFill="1" applyAlignment="1">
      <alignment vertical="center"/>
      <protection/>
    </xf>
    <xf numFmtId="3" fontId="27" fillId="0" borderId="0" xfId="72" applyNumberFormat="1" applyFont="1" applyFill="1" applyAlignment="1">
      <alignment/>
      <protection/>
    </xf>
    <xf numFmtId="3" fontId="27" fillId="0" borderId="0" xfId="72" applyNumberFormat="1" applyFont="1" applyFill="1" applyAlignment="1">
      <alignment horizontal="center" vertical="center"/>
      <protection/>
    </xf>
    <xf numFmtId="3" fontId="22" fillId="0" borderId="0" xfId="72" applyNumberFormat="1" applyFont="1" applyFill="1" applyAlignment="1">
      <alignment horizontal="center" vertical="center"/>
      <protection/>
    </xf>
    <xf numFmtId="3" fontId="27" fillId="24" borderId="0" xfId="0" applyNumberFormat="1" applyFont="1" applyFill="1" applyAlignment="1">
      <alignment/>
    </xf>
    <xf numFmtId="3" fontId="25" fillId="0" borderId="0" xfId="72" applyNumberFormat="1" applyFont="1" applyFill="1" applyBorder="1" applyAlignment="1">
      <alignment horizontal="right" wrapText="1"/>
      <protection/>
    </xf>
    <xf numFmtId="3" fontId="25" fillId="0" borderId="0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 vertical="center"/>
    </xf>
    <xf numFmtId="3" fontId="27" fillId="0" borderId="20" xfId="0" applyNumberFormat="1" applyFont="1" applyFill="1" applyBorder="1" applyAlignment="1">
      <alignment/>
    </xf>
    <xf numFmtId="3" fontId="26" fillId="0" borderId="19" xfId="72" applyNumberFormat="1" applyFont="1" applyBorder="1" applyAlignment="1">
      <alignment horizontal="right" wrapText="1"/>
      <protection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20" xfId="72" applyNumberFormat="1" applyFont="1" applyBorder="1" applyAlignment="1">
      <alignment horizontal="left" wrapText="1"/>
      <protection/>
    </xf>
    <xf numFmtId="3" fontId="26" fillId="0" borderId="17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16" xfId="0" applyNumberFormat="1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49" fontId="22" fillId="0" borderId="0" xfId="72" applyNumberFormat="1" applyFont="1" applyFill="1" applyAlignment="1">
      <alignment horizontal="center"/>
      <protection/>
    </xf>
    <xf numFmtId="3" fontId="22" fillId="0" borderId="11" xfId="72" applyNumberFormat="1" applyFont="1" applyFill="1" applyBorder="1" applyAlignment="1">
      <alignment horizontal="center"/>
      <protection/>
    </xf>
    <xf numFmtId="3" fontId="28" fillId="0" borderId="0" xfId="72" applyNumberFormat="1" applyFont="1" applyFill="1" applyAlignment="1">
      <alignment horizontal="center"/>
      <protection/>
    </xf>
    <xf numFmtId="3" fontId="34" fillId="0" borderId="0" xfId="72" applyNumberFormat="1" applyFont="1" applyFill="1" applyAlignment="1">
      <alignment horizontal="center"/>
      <protection/>
    </xf>
    <xf numFmtId="3" fontId="22" fillId="0" borderId="0" xfId="72" applyNumberFormat="1" applyFont="1" applyFill="1">
      <alignment/>
      <protection/>
    </xf>
    <xf numFmtId="3" fontId="30" fillId="0" borderId="0" xfId="72" applyNumberFormat="1" applyFont="1" applyFill="1">
      <alignment/>
      <protection/>
    </xf>
    <xf numFmtId="3" fontId="25" fillId="0" borderId="0" xfId="72" applyNumberFormat="1" applyFont="1" applyFill="1" applyBorder="1" applyAlignment="1">
      <alignment vertical="center"/>
      <protection/>
    </xf>
    <xf numFmtId="49" fontId="27" fillId="0" borderId="0" xfId="72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7" fillId="0" borderId="20" xfId="0" applyFont="1" applyBorder="1" applyAlignment="1">
      <alignment horizontal="left" indent="1"/>
    </xf>
    <xf numFmtId="3" fontId="25" fillId="0" borderId="20" xfId="72" applyNumberFormat="1" applyFont="1" applyBorder="1" applyAlignment="1">
      <alignment horizontal="left" textRotation="90" wrapText="1"/>
      <protection/>
    </xf>
    <xf numFmtId="3" fontId="27" fillId="0" borderId="20" xfId="72" applyNumberFormat="1" applyFont="1" applyBorder="1" applyAlignment="1">
      <alignment horizontal="center" wrapText="1"/>
      <protection/>
    </xf>
    <xf numFmtId="3" fontId="26" fillId="0" borderId="20" xfId="72" applyNumberFormat="1" applyFont="1" applyFill="1" applyBorder="1" applyAlignment="1">
      <alignment horizontal="right" wrapText="1"/>
      <protection/>
    </xf>
    <xf numFmtId="3" fontId="25" fillId="0" borderId="21" xfId="72" applyNumberFormat="1" applyFont="1" applyBorder="1" applyAlignment="1">
      <alignment horizontal="center" textRotation="90" wrapText="1"/>
      <protection/>
    </xf>
    <xf numFmtId="3" fontId="23" fillId="0" borderId="22" xfId="72" applyNumberFormat="1" applyFont="1" applyFill="1" applyBorder="1" applyAlignment="1">
      <alignment horizontal="center" vertical="center" wrapText="1"/>
      <protection/>
    </xf>
    <xf numFmtId="3" fontId="33" fillId="0" borderId="0" xfId="64" applyNumberFormat="1" applyFont="1">
      <alignment/>
      <protection/>
    </xf>
    <xf numFmtId="0" fontId="33" fillId="0" borderId="0" xfId="64" applyNumberFormat="1" applyFont="1">
      <alignment/>
      <protection/>
    </xf>
    <xf numFmtId="204" fontId="35" fillId="0" borderId="0" xfId="64" applyNumberFormat="1" applyFont="1" applyAlignment="1">
      <alignment horizontal="right"/>
      <protection/>
    </xf>
    <xf numFmtId="3" fontId="36" fillId="0" borderId="0" xfId="64" applyNumberFormat="1" applyFont="1">
      <alignment/>
      <protection/>
    </xf>
    <xf numFmtId="3" fontId="33" fillId="0" borderId="23" xfId="64" applyNumberFormat="1" applyFont="1" applyBorder="1">
      <alignment/>
      <protection/>
    </xf>
    <xf numFmtId="3" fontId="33" fillId="0" borderId="24" xfId="64" applyNumberFormat="1" applyFont="1" applyBorder="1">
      <alignment/>
      <protection/>
    </xf>
    <xf numFmtId="0" fontId="33" fillId="0" borderId="24" xfId="64" applyNumberFormat="1" applyFont="1" applyBorder="1">
      <alignment/>
      <protection/>
    </xf>
    <xf numFmtId="3" fontId="33" fillId="0" borderId="25" xfId="64" applyNumberFormat="1" applyFont="1" applyBorder="1">
      <alignment/>
      <protection/>
    </xf>
    <xf numFmtId="3" fontId="38" fillId="0" borderId="24" xfId="64" applyNumberFormat="1" applyFont="1" applyBorder="1">
      <alignment/>
      <protection/>
    </xf>
    <xf numFmtId="3" fontId="39" fillId="0" borderId="24" xfId="64" applyNumberFormat="1" applyFont="1" applyBorder="1">
      <alignment/>
      <protection/>
    </xf>
    <xf numFmtId="0" fontId="39" fillId="0" borderId="24" xfId="64" applyNumberFormat="1" applyFont="1" applyBorder="1">
      <alignment/>
      <protection/>
    </xf>
    <xf numFmtId="3" fontId="40" fillId="0" borderId="24" xfId="64" applyNumberFormat="1" applyFont="1" applyBorder="1">
      <alignment/>
      <protection/>
    </xf>
    <xf numFmtId="3" fontId="41" fillId="0" borderId="24" xfId="64" applyNumberFormat="1" applyFont="1" applyBorder="1">
      <alignment/>
      <protection/>
    </xf>
    <xf numFmtId="3" fontId="42" fillId="0" borderId="24" xfId="64" applyNumberFormat="1" applyFont="1" applyBorder="1">
      <alignment/>
      <protection/>
    </xf>
    <xf numFmtId="3" fontId="37" fillId="0" borderId="25" xfId="64" applyNumberFormat="1" applyFont="1" applyBorder="1">
      <alignment/>
      <protection/>
    </xf>
    <xf numFmtId="3" fontId="33" fillId="0" borderId="24" xfId="64" applyNumberFormat="1" applyFont="1" applyFill="1" applyBorder="1" applyAlignment="1">
      <alignment horizontal="left" indent="1"/>
      <protection/>
    </xf>
    <xf numFmtId="3" fontId="33" fillId="25" borderId="24" xfId="64" applyNumberFormat="1" applyFont="1" applyFill="1" applyBorder="1">
      <alignment/>
      <protection/>
    </xf>
    <xf numFmtId="3" fontId="37" fillId="25" borderId="24" xfId="64" applyNumberFormat="1" applyFont="1" applyFill="1" applyBorder="1">
      <alignment/>
      <protection/>
    </xf>
    <xf numFmtId="0" fontId="37" fillId="25" borderId="24" xfId="64" applyNumberFormat="1" applyFont="1" applyFill="1" applyBorder="1">
      <alignment/>
      <protection/>
    </xf>
    <xf numFmtId="3" fontId="39" fillId="25" borderId="24" xfId="64" applyNumberFormat="1" applyFont="1" applyFill="1" applyBorder="1">
      <alignment/>
      <protection/>
    </xf>
    <xf numFmtId="3" fontId="33" fillId="0" borderId="23" xfId="64" applyNumberFormat="1" applyFont="1" applyFill="1" applyBorder="1">
      <alignment/>
      <protection/>
    </xf>
    <xf numFmtId="3" fontId="40" fillId="0" borderId="24" xfId="64" applyNumberFormat="1" applyFont="1" applyFill="1" applyBorder="1">
      <alignment/>
      <protection/>
    </xf>
    <xf numFmtId="3" fontId="41" fillId="0" borderId="24" xfId="64" applyNumberFormat="1" applyFont="1" applyFill="1" applyBorder="1">
      <alignment/>
      <protection/>
    </xf>
    <xf numFmtId="3" fontId="33" fillId="0" borderId="24" xfId="64" applyNumberFormat="1" applyFont="1" applyBorder="1" applyAlignment="1">
      <alignment horizontal="left" indent="1"/>
      <protection/>
    </xf>
    <xf numFmtId="10" fontId="33" fillId="0" borderId="24" xfId="64" applyNumberFormat="1" applyFont="1" applyBorder="1">
      <alignment/>
      <protection/>
    </xf>
    <xf numFmtId="3" fontId="33" fillId="0" borderId="24" xfId="64" applyNumberFormat="1" applyFont="1" applyFill="1" applyBorder="1">
      <alignment/>
      <protection/>
    </xf>
    <xf numFmtId="3" fontId="33" fillId="0" borderId="25" xfId="64" applyNumberFormat="1" applyFont="1" applyFill="1" applyBorder="1">
      <alignment/>
      <protection/>
    </xf>
    <xf numFmtId="3" fontId="33" fillId="0" borderId="0" xfId="64" applyNumberFormat="1" applyFont="1" applyFill="1">
      <alignment/>
      <protection/>
    </xf>
    <xf numFmtId="10" fontId="33" fillId="0" borderId="24" xfId="64" applyNumberFormat="1" applyFont="1" applyFill="1" applyBorder="1">
      <alignment/>
      <protection/>
    </xf>
    <xf numFmtId="0" fontId="33" fillId="0" borderId="24" xfId="64" applyNumberFormat="1" applyFont="1" applyFill="1" applyBorder="1">
      <alignment/>
      <protection/>
    </xf>
    <xf numFmtId="3" fontId="33" fillId="26" borderId="24" xfId="64" applyNumberFormat="1" applyFont="1" applyFill="1" applyBorder="1">
      <alignment/>
      <protection/>
    </xf>
    <xf numFmtId="3" fontId="37" fillId="0" borderId="24" xfId="64" applyNumberFormat="1" applyFont="1" applyBorder="1">
      <alignment/>
      <protection/>
    </xf>
    <xf numFmtId="3" fontId="33" fillId="25" borderId="24" xfId="64" applyNumberFormat="1" applyFont="1" applyFill="1" applyBorder="1" applyAlignment="1">
      <alignment horizontal="left" indent="1"/>
      <protection/>
    </xf>
    <xf numFmtId="10" fontId="33" fillId="25" borderId="24" xfId="64" applyNumberFormat="1" applyFont="1" applyFill="1" applyBorder="1">
      <alignment/>
      <protection/>
    </xf>
    <xf numFmtId="3" fontId="37" fillId="0" borderId="25" xfId="64" applyNumberFormat="1" applyFont="1" applyFill="1" applyBorder="1">
      <alignment/>
      <protection/>
    </xf>
    <xf numFmtId="3" fontId="37" fillId="0" borderId="24" xfId="64" applyNumberFormat="1" applyFont="1" applyFill="1" applyBorder="1">
      <alignment/>
      <protection/>
    </xf>
    <xf numFmtId="3" fontId="33" fillId="0" borderId="0" xfId="64" applyNumberFormat="1" applyFont="1" applyBorder="1">
      <alignment/>
      <protection/>
    </xf>
    <xf numFmtId="0" fontId="37" fillId="0" borderId="24" xfId="64" applyNumberFormat="1" applyFont="1" applyFill="1" applyBorder="1">
      <alignment/>
      <protection/>
    </xf>
    <xf numFmtId="3" fontId="42" fillId="0" borderId="25" xfId="64" applyNumberFormat="1" applyFont="1" applyFill="1" applyBorder="1">
      <alignment/>
      <protection/>
    </xf>
    <xf numFmtId="3" fontId="42" fillId="0" borderId="23" xfId="64" applyNumberFormat="1" applyFont="1" applyFill="1" applyBorder="1">
      <alignment/>
      <protection/>
    </xf>
    <xf numFmtId="3" fontId="43" fillId="0" borderId="25" xfId="64" applyNumberFormat="1" applyFont="1" applyFill="1" applyBorder="1">
      <alignment/>
      <protection/>
    </xf>
    <xf numFmtId="3" fontId="42" fillId="0" borderId="0" xfId="64" applyNumberFormat="1" applyFont="1" applyFill="1" applyBorder="1">
      <alignment/>
      <protection/>
    </xf>
    <xf numFmtId="3" fontId="37" fillId="0" borderId="0" xfId="64" applyNumberFormat="1" applyFont="1">
      <alignment/>
      <protection/>
    </xf>
    <xf numFmtId="3" fontId="37" fillId="0" borderId="0" xfId="64" applyNumberFormat="1" applyFont="1" applyFill="1">
      <alignment/>
      <protection/>
    </xf>
    <xf numFmtId="3" fontId="33" fillId="0" borderId="24" xfId="64" applyNumberFormat="1" applyFont="1" applyBorder="1" applyAlignment="1">
      <alignment horizontal="center"/>
      <protection/>
    </xf>
    <xf numFmtId="3" fontId="33" fillId="0" borderId="25" xfId="64" applyNumberFormat="1" applyFont="1" applyBorder="1" applyAlignment="1">
      <alignment horizontal="center"/>
      <protection/>
    </xf>
    <xf numFmtId="3" fontId="37" fillId="0" borderId="23" xfId="64" applyNumberFormat="1" applyFont="1" applyBorder="1">
      <alignment/>
      <protection/>
    </xf>
    <xf numFmtId="3" fontId="37" fillId="23" borderId="24" xfId="64" applyNumberFormat="1" applyFont="1" applyFill="1" applyBorder="1">
      <alignment/>
      <protection/>
    </xf>
    <xf numFmtId="0" fontId="37" fillId="23" borderId="24" xfId="64" applyNumberFormat="1" applyFont="1" applyFill="1" applyBorder="1">
      <alignment/>
      <protection/>
    </xf>
    <xf numFmtId="0" fontId="37" fillId="0" borderId="24" xfId="64" applyNumberFormat="1" applyFont="1" applyBorder="1">
      <alignment/>
      <protection/>
    </xf>
    <xf numFmtId="3" fontId="41" fillId="0" borderId="25" xfId="64" applyNumberFormat="1" applyFont="1" applyBorder="1">
      <alignment/>
      <protection/>
    </xf>
    <xf numFmtId="3" fontId="43" fillId="0" borderId="23" xfId="64" applyNumberFormat="1" applyFont="1" applyBorder="1">
      <alignment/>
      <protection/>
    </xf>
    <xf numFmtId="0" fontId="39" fillId="0" borderId="24" xfId="69" applyFont="1" applyBorder="1" applyAlignment="1">
      <alignment wrapText="1"/>
      <protection/>
    </xf>
    <xf numFmtId="3" fontId="39" fillId="0" borderId="24" xfId="69" applyNumberFormat="1" applyFont="1" applyBorder="1" applyAlignment="1">
      <alignment vertical="center"/>
      <protection/>
    </xf>
    <xf numFmtId="3" fontId="37" fillId="0" borderId="23" xfId="64" applyNumberFormat="1" applyFont="1" applyBorder="1" applyProtection="1">
      <alignment/>
      <protection locked="0"/>
    </xf>
    <xf numFmtId="3" fontId="41" fillId="0" borderId="24" xfId="64" applyNumberFormat="1" applyFont="1" applyBorder="1" applyProtection="1">
      <alignment/>
      <protection locked="0"/>
    </xf>
    <xf numFmtId="3" fontId="41" fillId="0" borderId="25" xfId="64" applyNumberFormat="1" applyFont="1" applyBorder="1" applyProtection="1">
      <alignment/>
      <protection locked="0"/>
    </xf>
    <xf numFmtId="3" fontId="37" fillId="0" borderId="0" xfId="64" applyNumberFormat="1" applyFont="1" applyProtection="1">
      <alignment/>
      <protection locked="0"/>
    </xf>
    <xf numFmtId="3" fontId="33" fillId="0" borderId="0" xfId="64" applyNumberFormat="1" applyFont="1" applyProtection="1">
      <alignment/>
      <protection locked="0"/>
    </xf>
    <xf numFmtId="3" fontId="33" fillId="0" borderId="23" xfId="64" applyNumberFormat="1" applyFont="1" applyBorder="1" applyProtection="1">
      <alignment/>
      <protection locked="0"/>
    </xf>
    <xf numFmtId="3" fontId="33" fillId="0" borderId="24" xfId="64" applyNumberFormat="1" applyFont="1" applyBorder="1" applyProtection="1">
      <alignment/>
      <protection locked="0"/>
    </xf>
    <xf numFmtId="3" fontId="33" fillId="0" borderId="25" xfId="64" applyNumberFormat="1" applyFont="1" applyBorder="1" applyProtection="1">
      <alignment/>
      <protection locked="0"/>
    </xf>
    <xf numFmtId="0" fontId="39" fillId="0" borderId="24" xfId="69" applyFont="1" applyBorder="1">
      <alignment/>
      <protection/>
    </xf>
    <xf numFmtId="3" fontId="33" fillId="0" borderId="23" xfId="69" applyNumberFormat="1" applyFont="1" applyBorder="1" applyAlignment="1">
      <alignment horizontal="left"/>
      <protection/>
    </xf>
    <xf numFmtId="0" fontId="33" fillId="25" borderId="24" xfId="64" applyNumberFormat="1" applyFont="1" applyFill="1" applyBorder="1">
      <alignment/>
      <protection/>
    </xf>
    <xf numFmtId="3" fontId="33" fillId="0" borderId="23" xfId="69" applyNumberFormat="1" applyFont="1" applyBorder="1">
      <alignment/>
      <protection/>
    </xf>
    <xf numFmtId="3" fontId="33" fillId="0" borderId="26" xfId="64" applyNumberFormat="1" applyFont="1" applyBorder="1">
      <alignment/>
      <protection/>
    </xf>
    <xf numFmtId="3" fontId="33" fillId="0" borderId="27" xfId="64" applyNumberFormat="1" applyFont="1" applyBorder="1">
      <alignment/>
      <protection/>
    </xf>
    <xf numFmtId="0" fontId="33" fillId="0" borderId="27" xfId="64" applyNumberFormat="1" applyFont="1" applyBorder="1">
      <alignment/>
      <protection/>
    </xf>
    <xf numFmtId="3" fontId="33" fillId="0" borderId="0" xfId="69" applyNumberFormat="1" applyFont="1" applyBorder="1">
      <alignment/>
      <protection/>
    </xf>
    <xf numFmtId="3" fontId="33" fillId="0" borderId="0" xfId="64" applyNumberFormat="1" applyFont="1" applyAlignment="1">
      <alignment/>
      <protection/>
    </xf>
    <xf numFmtId="3" fontId="33" fillId="0" borderId="0" xfId="69" applyNumberFormat="1" applyFont="1">
      <alignment/>
      <protection/>
    </xf>
    <xf numFmtId="3" fontId="23" fillId="0" borderId="24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3" fillId="0" borderId="24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vertical="center"/>
    </xf>
    <xf numFmtId="3" fontId="37" fillId="0" borderId="24" xfId="64" applyNumberFormat="1" applyFont="1" applyBorder="1" applyAlignment="1">
      <alignment horizontal="left"/>
      <protection/>
    </xf>
    <xf numFmtId="49" fontId="22" fillId="0" borderId="28" xfId="72" applyNumberFormat="1" applyFont="1" applyFill="1" applyBorder="1" applyAlignment="1">
      <alignment horizontal="center" vertical="center" textRotation="90"/>
      <protection/>
    </xf>
    <xf numFmtId="3" fontId="22" fillId="0" borderId="29" xfId="72" applyNumberFormat="1" applyFont="1" applyFill="1" applyBorder="1" applyAlignment="1">
      <alignment horizontal="center" vertical="center" textRotation="90"/>
      <protection/>
    </xf>
    <xf numFmtId="3" fontId="22" fillId="0" borderId="29" xfId="72" applyNumberFormat="1" applyFont="1" applyFill="1" applyBorder="1" applyAlignment="1">
      <alignment horizontal="center" vertical="center" wrapText="1"/>
      <protection/>
    </xf>
    <xf numFmtId="3" fontId="24" fillId="0" borderId="29" xfId="72" applyNumberFormat="1" applyFont="1" applyFill="1" applyBorder="1" applyAlignment="1">
      <alignment horizontal="center" vertical="center"/>
      <protection/>
    </xf>
    <xf numFmtId="3" fontId="23" fillId="0" borderId="29" xfId="72" applyNumberFormat="1" applyFont="1" applyFill="1" applyBorder="1" applyAlignment="1">
      <alignment horizontal="center" vertical="center" wrapText="1"/>
      <protection/>
    </xf>
    <xf numFmtId="49" fontId="27" fillId="0" borderId="30" xfId="72" applyNumberFormat="1" applyFont="1" applyFill="1" applyBorder="1" applyAlignment="1">
      <alignment horizontal="center"/>
      <protection/>
    </xf>
    <xf numFmtId="3" fontId="25" fillId="0" borderId="24" xfId="72" applyNumberFormat="1" applyFont="1" applyFill="1" applyBorder="1" applyAlignment="1">
      <alignment horizontal="center"/>
      <protection/>
    </xf>
    <xf numFmtId="3" fontId="27" fillId="0" borderId="24" xfId="72" applyNumberFormat="1" applyFont="1" applyFill="1" applyBorder="1" applyAlignment="1">
      <alignment horizontal="center"/>
      <protection/>
    </xf>
    <xf numFmtId="3" fontId="25" fillId="0" borderId="24" xfId="72" applyNumberFormat="1" applyFont="1" applyFill="1" applyBorder="1">
      <alignment/>
      <protection/>
    </xf>
    <xf numFmtId="49" fontId="30" fillId="0" borderId="30" xfId="72" applyNumberFormat="1" applyFont="1" applyFill="1" applyBorder="1" applyAlignment="1">
      <alignment horizontal="center"/>
      <protection/>
    </xf>
    <xf numFmtId="3" fontId="30" fillId="0" borderId="24" xfId="72" applyNumberFormat="1" applyFont="1" applyFill="1" applyBorder="1" applyAlignment="1">
      <alignment horizontal="center"/>
      <protection/>
    </xf>
    <xf numFmtId="3" fontId="30" fillId="0" borderId="24" xfId="72" applyNumberFormat="1" applyFont="1" applyFill="1" applyBorder="1" applyAlignment="1">
      <alignment horizontal="left" indent="2"/>
      <protection/>
    </xf>
    <xf numFmtId="3" fontId="30" fillId="0" borderId="24" xfId="72" applyNumberFormat="1" applyFont="1" applyFill="1" applyBorder="1">
      <alignment/>
      <protection/>
    </xf>
    <xf numFmtId="3" fontId="27" fillId="0" borderId="24" xfId="72" applyNumberFormat="1" applyFont="1" applyFill="1" applyBorder="1" applyAlignment="1">
      <alignment horizontal="left" indent="3"/>
      <protection/>
    </xf>
    <xf numFmtId="3" fontId="27" fillId="0" borderId="24" xfId="72" applyNumberFormat="1" applyFont="1" applyFill="1" applyBorder="1">
      <alignment/>
      <protection/>
    </xf>
    <xf numFmtId="49" fontId="27" fillId="0" borderId="30" xfId="72" applyNumberFormat="1" applyFont="1" applyFill="1" applyBorder="1" applyAlignment="1">
      <alignment horizontal="center" vertical="center"/>
      <protection/>
    </xf>
    <xf numFmtId="3" fontId="25" fillId="0" borderId="24" xfId="72" applyNumberFormat="1" applyFont="1" applyFill="1" applyBorder="1" applyAlignment="1">
      <alignment horizontal="center" vertical="center"/>
      <protection/>
    </xf>
    <xf numFmtId="3" fontId="25" fillId="0" borderId="24" xfId="72" applyNumberFormat="1" applyFont="1" applyFill="1" applyBorder="1" applyAlignment="1">
      <alignment vertical="center"/>
      <protection/>
    </xf>
    <xf numFmtId="3" fontId="27" fillId="0" borderId="24" xfId="72" applyNumberFormat="1" applyFont="1" applyFill="1" applyBorder="1" applyAlignment="1">
      <alignment horizontal="left" indent="2"/>
      <protection/>
    </xf>
    <xf numFmtId="3" fontId="27" fillId="0" borderId="24" xfId="72" applyNumberFormat="1" applyFont="1" applyFill="1" applyBorder="1" applyAlignment="1">
      <alignment/>
      <protection/>
    </xf>
    <xf numFmtId="0" fontId="25" fillId="0" borderId="3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Fill="1" applyBorder="1" applyAlignment="1">
      <alignment/>
    </xf>
    <xf numFmtId="49" fontId="27" fillId="0" borderId="31" xfId="72" applyNumberFormat="1" applyFont="1" applyFill="1" applyBorder="1" applyAlignment="1">
      <alignment horizontal="center" vertical="center"/>
      <protection/>
    </xf>
    <xf numFmtId="3" fontId="25" fillId="0" borderId="32" xfId="72" applyNumberFormat="1" applyFont="1" applyFill="1" applyBorder="1" applyAlignment="1">
      <alignment horizontal="center" vertical="center"/>
      <protection/>
    </xf>
    <xf numFmtId="3" fontId="27" fillId="0" borderId="32" xfId="72" applyNumberFormat="1" applyFont="1" applyFill="1" applyBorder="1" applyAlignment="1">
      <alignment horizontal="center" vertical="center"/>
      <protection/>
    </xf>
    <xf numFmtId="3" fontId="25" fillId="0" borderId="32" xfId="72" applyNumberFormat="1" applyFont="1" applyFill="1" applyBorder="1" applyAlignment="1">
      <alignment vertical="center"/>
      <protection/>
    </xf>
    <xf numFmtId="3" fontId="33" fillId="0" borderId="24" xfId="64" applyNumberFormat="1" applyFont="1" applyFill="1" applyBorder="1" applyAlignment="1">
      <alignment horizontal="left"/>
      <protection/>
    </xf>
    <xf numFmtId="3" fontId="33" fillId="27" borderId="24" xfId="64" applyNumberFormat="1" applyFont="1" applyFill="1" applyBorder="1">
      <alignment/>
      <protection/>
    </xf>
    <xf numFmtId="3" fontId="38" fillId="0" borderId="25" xfId="64" applyNumberFormat="1" applyFont="1" applyBorder="1">
      <alignment/>
      <protection/>
    </xf>
    <xf numFmtId="3" fontId="41" fillId="0" borderId="25" xfId="64" applyNumberFormat="1" applyFont="1" applyFill="1" applyBorder="1">
      <alignment/>
      <protection/>
    </xf>
    <xf numFmtId="3" fontId="41" fillId="0" borderId="24" xfId="64" applyNumberFormat="1" applyFont="1" applyBorder="1" applyAlignment="1" applyProtection="1">
      <alignment/>
      <protection locked="0"/>
    </xf>
    <xf numFmtId="3" fontId="33" fillId="28" borderId="24" xfId="64" applyNumberFormat="1" applyFont="1" applyFill="1" applyBorder="1">
      <alignment/>
      <protection/>
    </xf>
    <xf numFmtId="0" fontId="33" fillId="28" borderId="24" xfId="64" applyNumberFormat="1" applyFont="1" applyFill="1" applyBorder="1">
      <alignment/>
      <protection/>
    </xf>
    <xf numFmtId="3" fontId="37" fillId="0" borderId="23" xfId="64" applyNumberFormat="1" applyFont="1" applyFill="1" applyBorder="1">
      <alignment/>
      <protection/>
    </xf>
    <xf numFmtId="3" fontId="37" fillId="0" borderId="24" xfId="64" applyNumberFormat="1" applyFont="1" applyFill="1" applyBorder="1" applyAlignment="1">
      <alignment horizontal="left" indent="1"/>
      <protection/>
    </xf>
    <xf numFmtId="10" fontId="37" fillId="0" borderId="24" xfId="64" applyNumberFormat="1" applyFont="1" applyFill="1" applyBorder="1">
      <alignment/>
      <protection/>
    </xf>
    <xf numFmtId="3" fontId="33" fillId="29" borderId="23" xfId="64" applyNumberFormat="1" applyFont="1" applyFill="1" applyBorder="1">
      <alignment/>
      <protection/>
    </xf>
    <xf numFmtId="3" fontId="33" fillId="29" borderId="24" xfId="64" applyNumberFormat="1" applyFont="1" applyFill="1" applyBorder="1">
      <alignment/>
      <protection/>
    </xf>
    <xf numFmtId="3" fontId="33" fillId="29" borderId="24" xfId="64" applyNumberFormat="1" applyFont="1" applyFill="1" applyBorder="1" applyAlignment="1">
      <alignment horizontal="left" indent="1"/>
      <protection/>
    </xf>
    <xf numFmtId="10" fontId="33" fillId="29" borderId="24" xfId="64" applyNumberFormat="1" applyFont="1" applyFill="1" applyBorder="1">
      <alignment/>
      <protection/>
    </xf>
    <xf numFmtId="3" fontId="33" fillId="29" borderId="25" xfId="64" applyNumberFormat="1" applyFont="1" applyFill="1" applyBorder="1">
      <alignment/>
      <protection/>
    </xf>
    <xf numFmtId="3" fontId="33" fillId="29" borderId="0" xfId="64" applyNumberFormat="1" applyFont="1" applyFill="1">
      <alignment/>
      <protection/>
    </xf>
    <xf numFmtId="3" fontId="25" fillId="0" borderId="0" xfId="0" applyNumberFormat="1" applyFont="1" applyFill="1" applyAlignment="1">
      <alignment/>
    </xf>
    <xf numFmtId="3" fontId="29" fillId="0" borderId="0" xfId="72" applyNumberFormat="1" applyFont="1" applyFill="1" applyAlignment="1">
      <alignment horizontal="center"/>
      <protection/>
    </xf>
    <xf numFmtId="49" fontId="25" fillId="0" borderId="30" xfId="72" applyNumberFormat="1" applyFont="1" applyFill="1" applyBorder="1" applyAlignment="1">
      <alignment horizontal="center" vertical="center"/>
      <protection/>
    </xf>
    <xf numFmtId="3" fontId="28" fillId="0" borderId="0" xfId="72" applyNumberFormat="1" applyFont="1" applyFill="1" applyAlignment="1">
      <alignment horizontal="center" vertical="center"/>
      <protection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top"/>
    </xf>
    <xf numFmtId="0" fontId="23" fillId="0" borderId="30" xfId="0" applyFont="1" applyFill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/>
    </xf>
    <xf numFmtId="0" fontId="23" fillId="0" borderId="30" xfId="0" applyFont="1" applyFill="1" applyBorder="1" applyAlignment="1">
      <alignment wrapText="1"/>
    </xf>
    <xf numFmtId="0" fontId="23" fillId="0" borderId="24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vertical="top"/>
    </xf>
    <xf numFmtId="3" fontId="23" fillId="0" borderId="34" xfId="0" applyNumberFormat="1" applyFont="1" applyFill="1" applyBorder="1" applyAlignment="1">
      <alignment vertical="top"/>
    </xf>
    <xf numFmtId="0" fontId="24" fillId="0" borderId="35" xfId="0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left" vertical="center"/>
    </xf>
    <xf numFmtId="3" fontId="24" fillId="0" borderId="24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/>
    </xf>
    <xf numFmtId="3" fontId="24" fillId="0" borderId="34" xfId="0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3" fontId="23" fillId="0" borderId="34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center" vertical="center" textRotation="180"/>
    </xf>
    <xf numFmtId="0" fontId="23" fillId="0" borderId="12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left"/>
    </xf>
    <xf numFmtId="1" fontId="23" fillId="0" borderId="24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right"/>
    </xf>
    <xf numFmtId="0" fontId="24" fillId="0" borderId="36" xfId="0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3" fontId="23" fillId="0" borderId="34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36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right" vertical="center"/>
    </xf>
    <xf numFmtId="0" fontId="24" fillId="0" borderId="39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/>
    </xf>
    <xf numFmtId="165" fontId="23" fillId="0" borderId="24" xfId="83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right"/>
    </xf>
    <xf numFmtId="165" fontId="23" fillId="0" borderId="34" xfId="83" applyNumberFormat="1" applyFont="1" applyFill="1" applyBorder="1" applyAlignment="1">
      <alignment horizontal="center"/>
    </xf>
    <xf numFmtId="0" fontId="23" fillId="0" borderId="40" xfId="0" applyFont="1" applyFill="1" applyBorder="1" applyAlignment="1">
      <alignment horizontal="right"/>
    </xf>
    <xf numFmtId="0" fontId="23" fillId="0" borderId="31" xfId="0" applyFont="1" applyFill="1" applyBorder="1" applyAlignment="1">
      <alignment/>
    </xf>
    <xf numFmtId="165" fontId="23" fillId="0" borderId="32" xfId="83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right"/>
    </xf>
    <xf numFmtId="0" fontId="23" fillId="0" borderId="32" xfId="0" applyFont="1" applyFill="1" applyBorder="1" applyAlignment="1">
      <alignment/>
    </xf>
    <xf numFmtId="165" fontId="23" fillId="0" borderId="41" xfId="83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36" fillId="0" borderId="23" xfId="64" applyNumberFormat="1" applyFont="1" applyBorder="1">
      <alignment/>
      <protection/>
    </xf>
    <xf numFmtId="3" fontId="38" fillId="0" borderId="24" xfId="0" applyNumberFormat="1" applyFont="1" applyBorder="1" applyAlignment="1">
      <alignment vertical="center"/>
    </xf>
    <xf numFmtId="3" fontId="37" fillId="0" borderId="0" xfId="64" applyNumberFormat="1" applyFont="1" applyBorder="1">
      <alignment/>
      <protection/>
    </xf>
    <xf numFmtId="0" fontId="39" fillId="28" borderId="24" xfId="69" applyFont="1" applyFill="1" applyBorder="1">
      <alignment/>
      <protection/>
    </xf>
    <xf numFmtId="3" fontId="39" fillId="28" borderId="24" xfId="69" applyNumberFormat="1" applyFont="1" applyFill="1" applyBorder="1" applyAlignment="1">
      <alignment vertical="center"/>
      <protection/>
    </xf>
    <xf numFmtId="3" fontId="37" fillId="26" borderId="24" xfId="64" applyNumberFormat="1" applyFont="1" applyFill="1" applyBorder="1">
      <alignment/>
      <protection/>
    </xf>
    <xf numFmtId="0" fontId="37" fillId="26" borderId="24" xfId="64" applyNumberFormat="1" applyFont="1" applyFill="1" applyBorder="1">
      <alignment/>
      <protection/>
    </xf>
    <xf numFmtId="0" fontId="33" fillId="26" borderId="24" xfId="64" applyNumberFormat="1" applyFont="1" applyFill="1" applyBorder="1">
      <alignment/>
      <protection/>
    </xf>
    <xf numFmtId="3" fontId="33" fillId="6" borderId="24" xfId="64" applyNumberFormat="1" applyFont="1" applyFill="1" applyBorder="1">
      <alignment/>
      <protection/>
    </xf>
    <xf numFmtId="3" fontId="39" fillId="25" borderId="24" xfId="69" applyNumberFormat="1" applyFont="1" applyFill="1" applyBorder="1" applyAlignment="1">
      <alignment vertical="center"/>
      <protection/>
    </xf>
    <xf numFmtId="3" fontId="41" fillId="0" borderId="23" xfId="64" applyNumberFormat="1" applyFont="1" applyFill="1" applyBorder="1">
      <alignment/>
      <protection/>
    </xf>
    <xf numFmtId="3" fontId="41" fillId="0" borderId="24" xfId="64" applyNumberFormat="1" applyFont="1" applyBorder="1" applyAlignment="1">
      <alignment horizontal="left" indent="1"/>
      <protection/>
    </xf>
    <xf numFmtId="10" fontId="41" fillId="0" borderId="24" xfId="64" applyNumberFormat="1" applyFont="1" applyBorder="1">
      <alignment/>
      <protection/>
    </xf>
    <xf numFmtId="3" fontId="41" fillId="0" borderId="0" xfId="64" applyNumberFormat="1" applyFont="1" applyFill="1">
      <alignment/>
      <protection/>
    </xf>
    <xf numFmtId="3" fontId="33" fillId="0" borderId="23" xfId="64" applyNumberFormat="1" applyFont="1" applyBorder="1" applyAlignment="1">
      <alignment/>
      <protection/>
    </xf>
    <xf numFmtId="3" fontId="33" fillId="0" borderId="24" xfId="64" applyNumberFormat="1" applyFont="1" applyBorder="1" applyAlignment="1">
      <alignment/>
      <protection/>
    </xf>
    <xf numFmtId="3" fontId="37" fillId="0" borderId="24" xfId="64" applyNumberFormat="1" applyFont="1" applyBorder="1" applyAlignment="1">
      <alignment/>
      <protection/>
    </xf>
    <xf numFmtId="3" fontId="33" fillId="25" borderId="24" xfId="64" applyNumberFormat="1" applyFont="1" applyFill="1" applyBorder="1" applyAlignment="1">
      <alignment/>
      <protection/>
    </xf>
    <xf numFmtId="3" fontId="37" fillId="23" borderId="25" xfId="64" applyNumberFormat="1" applyFont="1" applyFill="1" applyBorder="1">
      <alignment/>
      <protection/>
    </xf>
    <xf numFmtId="3" fontId="37" fillId="27" borderId="23" xfId="64" applyNumberFormat="1" applyFont="1" applyFill="1" applyBorder="1" applyAlignment="1">
      <alignment horizontal="left"/>
      <protection/>
    </xf>
    <xf numFmtId="3" fontId="37" fillId="27" borderId="24" xfId="64" applyNumberFormat="1" applyFont="1" applyFill="1" applyBorder="1" applyAlignment="1">
      <alignment horizontal="left"/>
      <protection/>
    </xf>
    <xf numFmtId="3" fontId="37" fillId="27" borderId="24" xfId="64" applyNumberFormat="1" applyFont="1" applyFill="1" applyBorder="1" applyAlignment="1">
      <alignment horizontal="center"/>
      <protection/>
    </xf>
    <xf numFmtId="3" fontId="37" fillId="27" borderId="25" xfId="64" applyNumberFormat="1" applyFont="1" applyFill="1" applyBorder="1" applyAlignment="1">
      <alignment horizontal="center"/>
      <protection/>
    </xf>
    <xf numFmtId="3" fontId="37" fillId="27" borderId="24" xfId="64" applyNumberFormat="1" applyFont="1" applyFill="1" applyBorder="1">
      <alignment/>
      <protection/>
    </xf>
    <xf numFmtId="3" fontId="37" fillId="27" borderId="25" xfId="64" applyNumberFormat="1" applyFont="1" applyFill="1" applyBorder="1">
      <alignment/>
      <protection/>
    </xf>
    <xf numFmtId="3" fontId="33" fillId="27" borderId="42" xfId="64" applyNumberFormat="1" applyFont="1" applyFill="1" applyBorder="1">
      <alignment/>
      <protection/>
    </xf>
    <xf numFmtId="3" fontId="37" fillId="27" borderId="42" xfId="64" applyNumberFormat="1" applyFont="1" applyFill="1" applyBorder="1">
      <alignment/>
      <protection/>
    </xf>
    <xf numFmtId="3" fontId="37" fillId="27" borderId="43" xfId="64" applyNumberFormat="1" applyFont="1" applyFill="1" applyBorder="1" applyAlignment="1">
      <alignment horizontal="center"/>
      <protection/>
    </xf>
    <xf numFmtId="0" fontId="33" fillId="0" borderId="0" xfId="0" applyFont="1" applyAlignment="1">
      <alignment horizontal="left"/>
    </xf>
    <xf numFmtId="0" fontId="33" fillId="0" borderId="0" xfId="74" applyFont="1" applyBorder="1">
      <alignment/>
      <protection/>
    </xf>
    <xf numFmtId="0" fontId="24" fillId="0" borderId="12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indent="2"/>
    </xf>
    <xf numFmtId="3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2" fillId="0" borderId="0" xfId="72" applyNumberFormat="1" applyFont="1" applyFill="1" applyBorder="1" applyAlignment="1">
      <alignment horizontal="right"/>
      <protection/>
    </xf>
    <xf numFmtId="3" fontId="25" fillId="0" borderId="0" xfId="72" applyNumberFormat="1" applyFont="1" applyFill="1" applyAlignment="1">
      <alignment horizontal="center" vertical="center"/>
      <protection/>
    </xf>
    <xf numFmtId="3" fontId="25" fillId="0" borderId="0" xfId="73" applyNumberFormat="1" applyFont="1" applyAlignment="1">
      <alignment horizontal="center"/>
      <protection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3" fontId="37" fillId="0" borderId="24" xfId="64" applyNumberFormat="1" applyFont="1" applyBorder="1" applyAlignment="1">
      <alignment horizontal="left"/>
      <protection/>
    </xf>
    <xf numFmtId="3" fontId="45" fillId="0" borderId="24" xfId="64" applyNumberFormat="1" applyFont="1" applyBorder="1" applyAlignment="1">
      <alignment horizontal="center"/>
      <protection/>
    </xf>
    <xf numFmtId="3" fontId="33" fillId="0" borderId="27" xfId="64" applyNumberFormat="1" applyFont="1" applyBorder="1" applyAlignment="1">
      <alignment horizontal="center"/>
      <protection/>
    </xf>
    <xf numFmtId="0" fontId="38" fillId="0" borderId="24" xfId="0" applyFont="1" applyBorder="1" applyAlignment="1">
      <alignment horizontal="left" wrapText="1"/>
    </xf>
    <xf numFmtId="3" fontId="33" fillId="26" borderId="24" xfId="64" applyNumberFormat="1" applyFont="1" applyFill="1" applyBorder="1" applyAlignment="1">
      <alignment horizontal="left"/>
      <protection/>
    </xf>
    <xf numFmtId="3" fontId="33" fillId="25" borderId="24" xfId="64" applyNumberFormat="1" applyFont="1" applyFill="1" applyBorder="1" applyAlignment="1">
      <alignment horizontal="center"/>
      <protection/>
    </xf>
    <xf numFmtId="3" fontId="37" fillId="27" borderId="44" xfId="64" applyNumberFormat="1" applyFont="1" applyFill="1" applyBorder="1" applyAlignment="1">
      <alignment horizontal="left"/>
      <protection/>
    </xf>
    <xf numFmtId="3" fontId="37" fillId="27" borderId="42" xfId="64" applyNumberFormat="1" applyFont="1" applyFill="1" applyBorder="1" applyAlignment="1">
      <alignment horizontal="left"/>
      <protection/>
    </xf>
    <xf numFmtId="3" fontId="37" fillId="27" borderId="23" xfId="64" applyNumberFormat="1" applyFont="1" applyFill="1" applyBorder="1" applyAlignment="1">
      <alignment horizontal="left"/>
      <protection/>
    </xf>
    <xf numFmtId="3" fontId="37" fillId="27" borderId="24" xfId="64" applyNumberFormat="1" applyFont="1" applyFill="1" applyBorder="1" applyAlignment="1">
      <alignment horizontal="left"/>
      <protection/>
    </xf>
    <xf numFmtId="3" fontId="41" fillId="0" borderId="23" xfId="64" applyNumberFormat="1" applyFont="1" applyFill="1" applyBorder="1" applyAlignment="1">
      <alignment horizontal="center"/>
      <protection/>
    </xf>
    <xf numFmtId="3" fontId="41" fillId="0" borderId="24" xfId="64" applyNumberFormat="1" applyFont="1" applyFill="1" applyBorder="1" applyAlignment="1">
      <alignment horizontal="center"/>
      <protection/>
    </xf>
    <xf numFmtId="3" fontId="41" fillId="0" borderId="24" xfId="64" applyNumberFormat="1" applyFont="1" applyBorder="1" applyAlignment="1">
      <alignment horizontal="left"/>
      <protection/>
    </xf>
    <xf numFmtId="0" fontId="39" fillId="25" borderId="24" xfId="69" applyFont="1" applyFill="1" applyBorder="1" applyAlignment="1">
      <alignment horizontal="left" wrapText="1"/>
      <protection/>
    </xf>
    <xf numFmtId="3" fontId="33" fillId="0" borderId="25" xfId="64" applyNumberFormat="1" applyFont="1" applyFill="1" applyBorder="1" applyAlignment="1">
      <alignment horizontal="center"/>
      <protection/>
    </xf>
    <xf numFmtId="3" fontId="33" fillId="0" borderId="45" xfId="64" applyNumberFormat="1" applyFont="1" applyFill="1" applyBorder="1" applyAlignment="1">
      <alignment horizontal="center"/>
      <protection/>
    </xf>
    <xf numFmtId="0" fontId="39" fillId="0" borderId="24" xfId="69" applyFont="1" applyBorder="1" applyAlignment="1">
      <alignment wrapText="1"/>
      <protection/>
    </xf>
    <xf numFmtId="3" fontId="37" fillId="0" borderId="24" xfId="64" applyNumberFormat="1" applyFont="1" applyFill="1" applyBorder="1" applyAlignment="1">
      <alignment horizontal="left"/>
      <protection/>
    </xf>
    <xf numFmtId="3" fontId="33" fillId="0" borderId="24" xfId="64" applyNumberFormat="1" applyFont="1" applyBorder="1" applyAlignment="1" applyProtection="1">
      <alignment horizontal="center"/>
      <protection locked="0"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3" xfId="51"/>
    <cellStyle name="Ezres 3" xfId="52"/>
    <cellStyle name="Ezres 4" xfId="53"/>
    <cellStyle name="Ezres 5" xfId="54"/>
    <cellStyle name="Figyelmeztetés" xfId="55"/>
    <cellStyle name="Hyperlink" xfId="56"/>
    <cellStyle name="Hivatkozott cella" xfId="57"/>
    <cellStyle name="Jegyzet" xfId="58"/>
    <cellStyle name="Jó" xfId="59"/>
    <cellStyle name="Kimenet" xfId="60"/>
    <cellStyle name="Followed Hyperlink" xfId="61"/>
    <cellStyle name="Magyarázó szöveg" xfId="62"/>
    <cellStyle name="Normál 2" xfId="63"/>
    <cellStyle name="Normál 2 2" xfId="64"/>
    <cellStyle name="Normál 2 3" xfId="65"/>
    <cellStyle name="Normál 3" xfId="66"/>
    <cellStyle name="Normál 3 2" xfId="67"/>
    <cellStyle name="Normál 4" xfId="68"/>
    <cellStyle name="Normál 5" xfId="69"/>
    <cellStyle name="Normál 5 2" xfId="70"/>
    <cellStyle name="Normál 7" xfId="71"/>
    <cellStyle name="Normál_2007.évi konc. összefoglaló bevétel" xfId="72"/>
    <cellStyle name="Normál_2007.évi konc. összefoglaló bevétel 2" xfId="73"/>
    <cellStyle name="Normál_Városfejlesztési Iroda - 2008. kv. tervezés_2014.évi eredeti előirányzat 2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  <cellStyle name="Százalék 2" xfId="82"/>
    <cellStyle name="Százalék 3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NR79I01J\Projekt%20teljes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mi\AppData\Local\Microsoft\Windows\Temporary%20Internet%20Files\Content.Outlook\IWAVU5LE\2015-k&#246;lts&#233;gvet&#233;s%20jan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Dologi kiadás (2)"/>
      <sheetName val="Személyi jellegű kiadások   (2"/>
      <sheetName val="pótlás"/>
      <sheetName val="szolgáltatók szerinti megbontás"/>
      <sheetName val="Költségvetés (2)"/>
      <sheetName val="beszámoló"/>
      <sheetName val="könyvelés szerinti aug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4.75390625" style="2" customWidth="1"/>
    <col min="2" max="2" width="7.00390625" style="8" bestFit="1" customWidth="1"/>
    <col min="3" max="5" width="5.75390625" style="8" customWidth="1"/>
    <col min="6" max="6" width="56.875" style="9" customWidth="1"/>
    <col min="7" max="7" width="12.75390625" style="66" customWidth="1"/>
    <col min="8" max="9" width="15.75390625" style="29" customWidth="1"/>
    <col min="10" max="16384" width="9.125" style="9" customWidth="1"/>
  </cols>
  <sheetData>
    <row r="1" spans="2:9" ht="16.5">
      <c r="B1" s="324" t="s">
        <v>169</v>
      </c>
      <c r="C1" s="324"/>
      <c r="D1" s="324"/>
      <c r="E1" s="324"/>
      <c r="F1" s="324"/>
      <c r="G1" s="324"/>
      <c r="H1" s="324"/>
      <c r="I1" s="9"/>
    </row>
    <row r="2" spans="1:8" s="10" customFormat="1" ht="34.5" customHeight="1">
      <c r="A2" s="2"/>
      <c r="B2" s="325" t="s">
        <v>156</v>
      </c>
      <c r="C2" s="325"/>
      <c r="D2" s="325"/>
      <c r="E2" s="325"/>
      <c r="F2" s="325"/>
      <c r="G2" s="325"/>
      <c r="H2" s="325"/>
    </row>
    <row r="3" spans="1:9" s="10" customFormat="1" ht="34.5" customHeight="1">
      <c r="A3" s="2"/>
      <c r="B3" s="326" t="s">
        <v>168</v>
      </c>
      <c r="C3" s="326"/>
      <c r="D3" s="326"/>
      <c r="E3" s="326"/>
      <c r="F3" s="326"/>
      <c r="G3" s="326"/>
      <c r="H3" s="326"/>
      <c r="I3" s="326"/>
    </row>
    <row r="4" spans="2:9" ht="16.5">
      <c r="B4" s="11"/>
      <c r="C4" s="11"/>
      <c r="D4" s="11"/>
      <c r="E4" s="11"/>
      <c r="F4" s="11"/>
      <c r="G4" s="323" t="s">
        <v>5</v>
      </c>
      <c r="H4" s="323"/>
      <c r="I4" s="9"/>
    </row>
    <row r="5" spans="2:9" ht="17.25" thickBot="1"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3" t="s">
        <v>96</v>
      </c>
      <c r="H5" s="13" t="s">
        <v>97</v>
      </c>
      <c r="I5" s="13" t="s">
        <v>62</v>
      </c>
    </row>
    <row r="6" spans="1:20" s="15" customFormat="1" ht="57.75" thickBot="1">
      <c r="A6" s="1"/>
      <c r="B6" s="40" t="s">
        <v>43</v>
      </c>
      <c r="C6" s="41" t="s">
        <v>30</v>
      </c>
      <c r="D6" s="7" t="s">
        <v>98</v>
      </c>
      <c r="E6" s="7" t="s">
        <v>99</v>
      </c>
      <c r="F6" s="61" t="s">
        <v>6</v>
      </c>
      <c r="G6" s="94" t="s">
        <v>164</v>
      </c>
      <c r="H6" s="94" t="s">
        <v>161</v>
      </c>
      <c r="I6" s="94" t="s">
        <v>167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7" customFormat="1" ht="25.5" customHeight="1">
      <c r="A7" s="1"/>
      <c r="B7" s="93"/>
      <c r="C7" s="57"/>
      <c r="D7" s="58">
        <v>1</v>
      </c>
      <c r="E7" s="58"/>
      <c r="F7" s="59" t="s">
        <v>88</v>
      </c>
      <c r="G7" s="71">
        <f>SUM(G8,G14,G17,G23,)</f>
        <v>9425</v>
      </c>
      <c r="H7" s="71">
        <f>H8+H14+H17+1</f>
        <v>432994.46114447864</v>
      </c>
      <c r="I7" s="71">
        <f>I8+I14+I17</f>
        <v>671396.5065860001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17" customFormat="1" ht="36" customHeight="1">
      <c r="A8" s="1"/>
      <c r="B8" s="21"/>
      <c r="C8" s="56"/>
      <c r="D8" s="60"/>
      <c r="E8" s="60">
        <v>1</v>
      </c>
      <c r="F8" s="56" t="s">
        <v>93</v>
      </c>
      <c r="G8" s="67">
        <f>SUM(G9,G12:G12)</f>
        <v>0</v>
      </c>
      <c r="H8" s="67">
        <v>276141.584</v>
      </c>
      <c r="I8" s="67">
        <f>'3.Mérleg'!C8</f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9" s="19" customFormat="1" ht="17.25">
      <c r="A9" s="1"/>
      <c r="B9" s="21"/>
      <c r="C9" s="18"/>
      <c r="D9" s="11"/>
      <c r="E9" s="11"/>
      <c r="F9" s="87" t="s">
        <v>57</v>
      </c>
      <c r="G9" s="4">
        <f>SUM(G10:G11)</f>
        <v>0</v>
      </c>
      <c r="H9" s="4">
        <v>0</v>
      </c>
      <c r="I9" s="4">
        <v>0</v>
      </c>
    </row>
    <row r="10" spans="1:9" ht="33">
      <c r="A10" s="1"/>
      <c r="B10" s="21"/>
      <c r="C10" s="20"/>
      <c r="D10" s="20"/>
      <c r="E10" s="20"/>
      <c r="F10" s="24" t="s">
        <v>102</v>
      </c>
      <c r="G10" s="22">
        <v>0</v>
      </c>
      <c r="H10" s="22"/>
      <c r="I10" s="22"/>
    </row>
    <row r="11" spans="1:9" ht="33">
      <c r="A11" s="1"/>
      <c r="B11" s="21"/>
      <c r="C11" s="20"/>
      <c r="D11" s="20"/>
      <c r="E11" s="20"/>
      <c r="F11" s="24" t="s">
        <v>103</v>
      </c>
      <c r="G11" s="22">
        <v>0</v>
      </c>
      <c r="H11" s="22"/>
      <c r="I11" s="22"/>
    </row>
    <row r="12" spans="1:9" s="19" customFormat="1" ht="17.25">
      <c r="A12" s="1"/>
      <c r="B12" s="21"/>
      <c r="C12" s="23"/>
      <c r="D12" s="20"/>
      <c r="E12" s="20"/>
      <c r="F12" s="88" t="s">
        <v>56</v>
      </c>
      <c r="G12" s="4">
        <v>0</v>
      </c>
      <c r="H12" s="4"/>
      <c r="I12" s="4"/>
    </row>
    <row r="13" spans="1:9" ht="16.5">
      <c r="A13" s="1"/>
      <c r="B13" s="21"/>
      <c r="C13" s="20"/>
      <c r="D13" s="20"/>
      <c r="E13" s="20"/>
      <c r="F13" s="24" t="s">
        <v>16</v>
      </c>
      <c r="G13" s="22">
        <v>0</v>
      </c>
      <c r="H13" s="22"/>
      <c r="I13" s="22"/>
    </row>
    <row r="14" spans="1:9" s="44" customFormat="1" ht="36" customHeight="1">
      <c r="A14" s="1"/>
      <c r="B14" s="21"/>
      <c r="C14" s="18"/>
      <c r="D14" s="11"/>
      <c r="E14" s="11">
        <v>2</v>
      </c>
      <c r="F14" s="43" t="s">
        <v>100</v>
      </c>
      <c r="G14" s="73">
        <v>0</v>
      </c>
      <c r="H14" s="73">
        <v>0</v>
      </c>
      <c r="I14" s="73">
        <v>0</v>
      </c>
    </row>
    <row r="15" spans="1:9" s="19" customFormat="1" ht="17.25">
      <c r="A15" s="1"/>
      <c r="B15" s="21"/>
      <c r="C15" s="18"/>
      <c r="D15" s="11"/>
      <c r="E15" s="11"/>
      <c r="F15" s="88" t="s">
        <v>95</v>
      </c>
      <c r="G15" s="4">
        <v>0</v>
      </c>
      <c r="H15" s="4">
        <v>0</v>
      </c>
      <c r="I15" s="4">
        <v>0</v>
      </c>
    </row>
    <row r="16" spans="1:9" s="19" customFormat="1" ht="34.5">
      <c r="A16" s="1"/>
      <c r="B16" s="21"/>
      <c r="C16" s="18"/>
      <c r="D16" s="11"/>
      <c r="E16" s="11"/>
      <c r="F16" s="88" t="s">
        <v>2</v>
      </c>
      <c r="G16" s="4">
        <v>0</v>
      </c>
      <c r="H16" s="4"/>
      <c r="I16" s="4"/>
    </row>
    <row r="17" spans="1:9" s="44" customFormat="1" ht="36" customHeight="1">
      <c r="A17" s="1"/>
      <c r="B17" s="21"/>
      <c r="C17" s="18"/>
      <c r="D17" s="11"/>
      <c r="E17" s="11">
        <v>3</v>
      </c>
      <c r="F17" s="43" t="s">
        <v>17</v>
      </c>
      <c r="G17" s="72">
        <f>SUM(G18:G22)</f>
        <v>9425</v>
      </c>
      <c r="H17" s="72">
        <v>156851.87714447867</v>
      </c>
      <c r="I17" s="72">
        <f>'3.Mérleg'!C10</f>
        <v>671396.5065860001</v>
      </c>
    </row>
    <row r="18" spans="1:9" s="44" customFormat="1" ht="18" customHeight="1">
      <c r="A18" s="1"/>
      <c r="B18" s="21"/>
      <c r="C18" s="18"/>
      <c r="D18" s="11"/>
      <c r="E18" s="11"/>
      <c r="F18" s="24" t="s">
        <v>149</v>
      </c>
      <c r="G18" s="22">
        <v>50</v>
      </c>
      <c r="H18" s="22"/>
      <c r="I18" s="22"/>
    </row>
    <row r="19" spans="1:9" ht="16.5">
      <c r="A19" s="1"/>
      <c r="B19" s="21"/>
      <c r="C19" s="11"/>
      <c r="D19" s="11"/>
      <c r="E19" s="11"/>
      <c r="F19" s="24" t="s">
        <v>3</v>
      </c>
      <c r="G19" s="22">
        <v>8326</v>
      </c>
      <c r="H19" s="22"/>
      <c r="I19" s="22"/>
    </row>
    <row r="20" spans="1:9" ht="16.5">
      <c r="A20" s="1"/>
      <c r="B20" s="21"/>
      <c r="C20" s="11"/>
      <c r="D20" s="11"/>
      <c r="E20" s="11"/>
      <c r="F20" s="24" t="s">
        <v>150</v>
      </c>
      <c r="G20" s="22">
        <v>40</v>
      </c>
      <c r="H20" s="22"/>
      <c r="I20" s="22"/>
    </row>
    <row r="21" spans="1:10" ht="16.5">
      <c r="A21" s="1"/>
      <c r="B21" s="21"/>
      <c r="C21" s="11"/>
      <c r="D21" s="11"/>
      <c r="E21" s="11"/>
      <c r="F21" s="24" t="s">
        <v>41</v>
      </c>
      <c r="G21" s="22">
        <f>111+558</f>
        <v>669</v>
      </c>
      <c r="H21" s="22"/>
      <c r="I21" s="22"/>
      <c r="J21" s="11"/>
    </row>
    <row r="22" spans="1:10" ht="16.5">
      <c r="A22" s="1"/>
      <c r="B22" s="21"/>
      <c r="C22" s="11"/>
      <c r="D22" s="11"/>
      <c r="E22" s="11"/>
      <c r="F22" s="24" t="s">
        <v>151</v>
      </c>
      <c r="G22" s="22">
        <v>340</v>
      </c>
      <c r="H22" s="22"/>
      <c r="I22" s="22"/>
      <c r="J22" s="11"/>
    </row>
    <row r="23" spans="1:9" s="44" customFormat="1" ht="36" customHeight="1">
      <c r="A23" s="1"/>
      <c r="B23" s="21"/>
      <c r="C23" s="18"/>
      <c r="D23" s="11"/>
      <c r="E23" s="11">
        <v>4</v>
      </c>
      <c r="F23" s="43" t="s">
        <v>20</v>
      </c>
      <c r="G23" s="73">
        <v>0</v>
      </c>
      <c r="H23" s="73"/>
      <c r="I23" s="73"/>
    </row>
    <row r="24" spans="1:20" s="17" customFormat="1" ht="36" customHeight="1">
      <c r="A24" s="1"/>
      <c r="B24" s="21"/>
      <c r="C24" s="90"/>
      <c r="D24" s="91">
        <v>2</v>
      </c>
      <c r="E24" s="91"/>
      <c r="F24" s="74" t="s">
        <v>89</v>
      </c>
      <c r="G24" s="92">
        <f>SUM(G25,G30:G30,G31:G31)</f>
        <v>1276544</v>
      </c>
      <c r="H24" s="92">
        <v>2255481.207</v>
      </c>
      <c r="I24" s="92">
        <f>I25+I30+I31</f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9" s="44" customFormat="1" ht="33" customHeight="1">
      <c r="A25" s="1"/>
      <c r="B25" s="21"/>
      <c r="C25" s="18"/>
      <c r="D25" s="11"/>
      <c r="E25" s="11">
        <v>5</v>
      </c>
      <c r="F25" s="43" t="s">
        <v>94</v>
      </c>
      <c r="G25" s="73">
        <f>G26</f>
        <v>1276534</v>
      </c>
      <c r="H25" s="73">
        <v>1531143.67</v>
      </c>
      <c r="I25" s="73">
        <f>'3.Mérleg'!C16</f>
        <v>0</v>
      </c>
    </row>
    <row r="26" spans="1:9" s="19" customFormat="1" ht="17.25">
      <c r="A26" s="1"/>
      <c r="B26" s="21"/>
      <c r="C26" s="18"/>
      <c r="D26" s="11"/>
      <c r="E26" s="11"/>
      <c r="F26" s="88" t="s">
        <v>104</v>
      </c>
      <c r="G26" s="4">
        <f>SUM(G27:G28)</f>
        <v>1276534</v>
      </c>
      <c r="H26" s="4">
        <v>0</v>
      </c>
      <c r="I26" s="4">
        <v>0</v>
      </c>
    </row>
    <row r="27" spans="1:9" ht="33">
      <c r="A27" s="1"/>
      <c r="B27" s="21"/>
      <c r="C27" s="20"/>
      <c r="D27" s="20"/>
      <c r="E27" s="20"/>
      <c r="F27" s="168" t="s">
        <v>152</v>
      </c>
      <c r="G27" s="22">
        <v>1274861</v>
      </c>
      <c r="H27" s="22"/>
      <c r="I27" s="22"/>
    </row>
    <row r="28" spans="1:9" ht="16.5">
      <c r="A28" s="1"/>
      <c r="B28" s="21"/>
      <c r="C28" s="20"/>
      <c r="D28" s="20"/>
      <c r="E28" s="20"/>
      <c r="F28" s="168" t="s">
        <v>153</v>
      </c>
      <c r="G28" s="22">
        <v>1673</v>
      </c>
      <c r="H28" s="22">
        <v>3788.765</v>
      </c>
      <c r="I28" s="22"/>
    </row>
    <row r="29" spans="1:9" s="19" customFormat="1" ht="17.25">
      <c r="A29" s="1"/>
      <c r="B29" s="21"/>
      <c r="C29" s="23"/>
      <c r="D29" s="20"/>
      <c r="E29" s="20"/>
      <c r="F29" s="88" t="s">
        <v>58</v>
      </c>
      <c r="G29" s="4">
        <v>0</v>
      </c>
      <c r="H29" s="4"/>
      <c r="I29" s="4"/>
    </row>
    <row r="30" spans="1:9" s="44" customFormat="1" ht="33" customHeight="1">
      <c r="A30" s="1"/>
      <c r="B30" s="21"/>
      <c r="C30" s="18"/>
      <c r="D30" s="11"/>
      <c r="E30" s="11">
        <v>6</v>
      </c>
      <c r="F30" s="43" t="s">
        <v>19</v>
      </c>
      <c r="G30" s="73">
        <v>10</v>
      </c>
      <c r="H30" s="73">
        <v>724336.537</v>
      </c>
      <c r="I30" s="73">
        <f>'3.Mérleg'!C17</f>
        <v>0</v>
      </c>
    </row>
    <row r="31" spans="1:9" s="44" customFormat="1" ht="33" customHeight="1">
      <c r="A31" s="1"/>
      <c r="B31" s="21"/>
      <c r="C31" s="18"/>
      <c r="D31" s="11"/>
      <c r="E31" s="11">
        <v>7</v>
      </c>
      <c r="F31" s="43" t="s">
        <v>21</v>
      </c>
      <c r="G31" s="68">
        <v>0</v>
      </c>
      <c r="H31" s="68">
        <v>0</v>
      </c>
      <c r="I31" s="68">
        <f>'3.Mérleg'!C18</f>
        <v>0</v>
      </c>
    </row>
    <row r="32" spans="1:9" s="28" customFormat="1" ht="36" customHeight="1" thickBot="1">
      <c r="A32" s="1"/>
      <c r="B32" s="21"/>
      <c r="C32" s="50"/>
      <c r="D32" s="51"/>
      <c r="E32" s="51"/>
      <c r="F32" s="52" t="s">
        <v>22</v>
      </c>
      <c r="G32" s="75">
        <f>SUM(G7,G24,)</f>
        <v>1285969</v>
      </c>
      <c r="H32" s="75">
        <f>H24+H7-1</f>
        <v>2688474.6681444785</v>
      </c>
      <c r="I32" s="75">
        <f>I7+I24</f>
        <v>671396.5065860001</v>
      </c>
    </row>
    <row r="33" spans="1:9" s="28" customFormat="1" ht="36" customHeight="1" thickBot="1" thickTop="1">
      <c r="A33" s="1"/>
      <c r="B33" s="21"/>
      <c r="C33" s="53"/>
      <c r="D33" s="54"/>
      <c r="E33" s="54"/>
      <c r="F33" s="55" t="s">
        <v>101</v>
      </c>
      <c r="G33" s="69">
        <f>G32-'2. Kiadás'!G17</f>
        <v>-12692</v>
      </c>
      <c r="H33" s="69">
        <v>-6961.166000000201</v>
      </c>
      <c r="I33" s="69"/>
    </row>
    <row r="34" spans="1:9" s="28" customFormat="1" ht="30" customHeight="1">
      <c r="A34" s="1"/>
      <c r="B34" s="21"/>
      <c r="C34" s="42"/>
      <c r="D34" s="48"/>
      <c r="E34" s="48">
        <v>8</v>
      </c>
      <c r="F34" s="49" t="s">
        <v>23</v>
      </c>
      <c r="G34" s="76">
        <f>SUM(G35,G38)</f>
        <v>21252</v>
      </c>
      <c r="H34" s="76">
        <v>6961</v>
      </c>
      <c r="I34" s="76">
        <f>'3.Mérleg'!C29</f>
        <v>105321</v>
      </c>
    </row>
    <row r="35" spans="1:9" s="28" customFormat="1" ht="30" customHeight="1">
      <c r="A35" s="1"/>
      <c r="B35" s="21"/>
      <c r="C35" s="45"/>
      <c r="D35" s="46"/>
      <c r="E35" s="46"/>
      <c r="F35" s="47" t="s">
        <v>59</v>
      </c>
      <c r="G35" s="77">
        <f>SUM(G36,G37)</f>
        <v>21252</v>
      </c>
      <c r="H35" s="77">
        <v>6961</v>
      </c>
      <c r="I35" s="77">
        <f>I34</f>
        <v>105321</v>
      </c>
    </row>
    <row r="36" spans="1:9" s="44" customFormat="1" ht="30" customHeight="1">
      <c r="A36" s="1"/>
      <c r="B36" s="21"/>
      <c r="C36" s="18"/>
      <c r="D36" s="11">
        <v>1</v>
      </c>
      <c r="E36" s="11"/>
      <c r="F36" s="43" t="s">
        <v>157</v>
      </c>
      <c r="G36" s="68">
        <v>0</v>
      </c>
      <c r="H36" s="68"/>
      <c r="I36" s="68"/>
    </row>
    <row r="37" spans="1:9" s="44" customFormat="1" ht="30" customHeight="1">
      <c r="A37" s="1"/>
      <c r="B37" s="21"/>
      <c r="C37" s="18"/>
      <c r="D37" s="11">
        <v>2</v>
      </c>
      <c r="E37" s="11"/>
      <c r="F37" s="43" t="s">
        <v>158</v>
      </c>
      <c r="G37" s="68">
        <v>21252</v>
      </c>
      <c r="H37" s="68">
        <v>6961</v>
      </c>
      <c r="I37" s="68">
        <f>I35</f>
        <v>105321</v>
      </c>
    </row>
    <row r="38" spans="1:9" s="28" customFormat="1" ht="36" customHeight="1">
      <c r="A38" s="1"/>
      <c r="B38" s="21"/>
      <c r="C38" s="45"/>
      <c r="D38" s="46"/>
      <c r="E38" s="46"/>
      <c r="F38" s="47" t="s">
        <v>60</v>
      </c>
      <c r="G38" s="77">
        <f>SUM(G39:G41)</f>
        <v>0</v>
      </c>
      <c r="H38" s="77">
        <v>0</v>
      </c>
      <c r="I38" s="77">
        <v>0</v>
      </c>
    </row>
    <row r="39" spans="1:9" s="44" customFormat="1" ht="30" customHeight="1">
      <c r="A39" s="1"/>
      <c r="B39" s="21"/>
      <c r="C39" s="18"/>
      <c r="D39" s="11">
        <v>2</v>
      </c>
      <c r="E39" s="11"/>
      <c r="F39" s="43" t="s">
        <v>24</v>
      </c>
      <c r="G39" s="68"/>
      <c r="H39" s="68"/>
      <c r="I39" s="68"/>
    </row>
    <row r="40" spans="1:9" ht="16.5">
      <c r="A40" s="1"/>
      <c r="B40" s="21"/>
      <c r="C40" s="11"/>
      <c r="D40" s="11"/>
      <c r="E40" s="11"/>
      <c r="F40" s="24" t="s">
        <v>24</v>
      </c>
      <c r="G40" s="22">
        <v>0</v>
      </c>
      <c r="H40" s="22"/>
      <c r="I40" s="22"/>
    </row>
    <row r="41" spans="1:9" ht="16.5">
      <c r="A41" s="1"/>
      <c r="B41" s="21"/>
      <c r="C41" s="11"/>
      <c r="D41" s="11"/>
      <c r="E41" s="11"/>
      <c r="F41" s="89" t="s">
        <v>25</v>
      </c>
      <c r="G41" s="70">
        <v>0</v>
      </c>
      <c r="H41" s="70"/>
      <c r="I41" s="70"/>
    </row>
    <row r="42" spans="1:9" s="44" customFormat="1" ht="30" customHeight="1">
      <c r="A42" s="1"/>
      <c r="B42" s="21"/>
      <c r="C42" s="18"/>
      <c r="D42" s="11"/>
      <c r="E42" s="11"/>
      <c r="F42" s="43" t="s">
        <v>26</v>
      </c>
      <c r="G42" s="68">
        <v>0</v>
      </c>
      <c r="H42" s="68"/>
      <c r="I42" s="68"/>
    </row>
    <row r="43" spans="1:9" s="28" customFormat="1" ht="36" customHeight="1" thickBot="1">
      <c r="A43" s="1"/>
      <c r="B43" s="25"/>
      <c r="C43" s="26"/>
      <c r="D43" s="39"/>
      <c r="E43" s="39"/>
      <c r="F43" s="27" t="s">
        <v>27</v>
      </c>
      <c r="G43" s="78">
        <f>SUM(G32,G34,G42:G42)</f>
        <v>1307221</v>
      </c>
      <c r="H43" s="78">
        <v>2695435.6681444785</v>
      </c>
      <c r="I43" s="78">
        <f>I32+I34</f>
        <v>776717.5065860001</v>
      </c>
    </row>
  </sheetData>
  <sheetProtection/>
  <mergeCells count="4">
    <mergeCell ref="G4:H4"/>
    <mergeCell ref="B1:H1"/>
    <mergeCell ref="B2:H2"/>
    <mergeCell ref="B3:I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61" r:id="rId1"/>
  <rowBreaks count="1" manualBreakCount="1"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.75390625" style="6" customWidth="1"/>
    <col min="2" max="2" width="5.75390625" style="33" customWidth="1"/>
    <col min="3" max="5" width="5.75390625" style="32" customWidth="1"/>
    <col min="6" max="6" width="55.75390625" style="30" customWidth="1"/>
    <col min="7" max="7" width="12.75390625" style="30" customWidth="1"/>
    <col min="8" max="8" width="15.75390625" style="30" customWidth="1"/>
    <col min="9" max="9" width="15.75390625" style="217" customWidth="1"/>
    <col min="10" max="16384" width="9.125" style="30" customWidth="1"/>
  </cols>
  <sheetData>
    <row r="1" spans="1:9" s="9" customFormat="1" ht="17.25">
      <c r="A1" s="2"/>
      <c r="B1" s="324" t="s">
        <v>170</v>
      </c>
      <c r="C1" s="324"/>
      <c r="D1" s="324"/>
      <c r="E1" s="324"/>
      <c r="F1" s="324"/>
      <c r="G1" s="324"/>
      <c r="H1" s="324"/>
      <c r="I1" s="19"/>
    </row>
    <row r="2" spans="1:9" s="62" customFormat="1" ht="24.75" customHeight="1">
      <c r="A2" s="65"/>
      <c r="B2" s="328" t="s">
        <v>147</v>
      </c>
      <c r="C2" s="328"/>
      <c r="D2" s="328"/>
      <c r="E2" s="328"/>
      <c r="F2" s="328"/>
      <c r="G2" s="328"/>
      <c r="H2" s="328"/>
      <c r="I2" s="28"/>
    </row>
    <row r="3" spans="1:9" s="62" customFormat="1" ht="24.75" customHeight="1">
      <c r="A3" s="65"/>
      <c r="B3" s="329" t="s">
        <v>185</v>
      </c>
      <c r="C3" s="329"/>
      <c r="D3" s="329"/>
      <c r="E3" s="329"/>
      <c r="F3" s="329"/>
      <c r="G3" s="329"/>
      <c r="H3" s="329"/>
      <c r="I3" s="329"/>
    </row>
    <row r="4" spans="1:9" s="83" customFormat="1" ht="17.25" thickBot="1">
      <c r="A4" s="6"/>
      <c r="B4" s="79"/>
      <c r="C4" s="81"/>
      <c r="D4" s="6"/>
      <c r="E4" s="81"/>
      <c r="F4" s="82"/>
      <c r="G4" s="327" t="s">
        <v>5</v>
      </c>
      <c r="H4" s="327"/>
      <c r="I4" s="13"/>
    </row>
    <row r="5" spans="2:9" s="6" customFormat="1" ht="15" thickBot="1">
      <c r="B5" s="79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80" t="s">
        <v>96</v>
      </c>
      <c r="H5" s="80" t="s">
        <v>97</v>
      </c>
      <c r="I5" s="80" t="s">
        <v>61</v>
      </c>
    </row>
    <row r="6" spans="1:9" s="64" customFormat="1" ht="57">
      <c r="A6" s="65"/>
      <c r="B6" s="172" t="s">
        <v>7</v>
      </c>
      <c r="C6" s="173" t="s">
        <v>30</v>
      </c>
      <c r="D6" s="174" t="s">
        <v>98</v>
      </c>
      <c r="E6" s="174" t="s">
        <v>99</v>
      </c>
      <c r="F6" s="175" t="s">
        <v>6</v>
      </c>
      <c r="G6" s="176" t="s">
        <v>164</v>
      </c>
      <c r="H6" s="176" t="s">
        <v>184</v>
      </c>
      <c r="I6" s="176" t="s">
        <v>50</v>
      </c>
    </row>
    <row r="7" spans="1:9" s="38" customFormat="1" ht="25.5" customHeight="1">
      <c r="A7" s="6"/>
      <c r="B7" s="177"/>
      <c r="C7" s="178"/>
      <c r="D7" s="179">
        <v>1</v>
      </c>
      <c r="E7" s="178"/>
      <c r="F7" s="180" t="s">
        <v>84</v>
      </c>
      <c r="G7" s="180">
        <f>10129+2911+23842</f>
        <v>36882</v>
      </c>
      <c r="H7" s="180">
        <f>6670+2457+423687</f>
        <v>432814</v>
      </c>
      <c r="I7" s="180">
        <f>'3.Mérleg'!F14-'3.Mérleg'!F13</f>
        <v>442081.84115</v>
      </c>
    </row>
    <row r="8" spans="2:9" ht="25.5" customHeight="1">
      <c r="B8" s="177"/>
      <c r="C8" s="178"/>
      <c r="D8" s="178"/>
      <c r="E8" s="178"/>
      <c r="F8" s="180" t="s">
        <v>90</v>
      </c>
      <c r="G8" s="180">
        <f>SUM(G9,G10)</f>
        <v>0</v>
      </c>
      <c r="H8" s="180">
        <v>0</v>
      </c>
      <c r="I8" s="180">
        <f>'3.Mérleg'!F13</f>
        <v>190000</v>
      </c>
    </row>
    <row r="9" spans="1:9" s="84" customFormat="1" ht="25.5" customHeight="1">
      <c r="A9" s="218"/>
      <c r="B9" s="181"/>
      <c r="C9" s="182"/>
      <c r="D9" s="182">
        <v>1</v>
      </c>
      <c r="E9" s="182"/>
      <c r="F9" s="183" t="s">
        <v>91</v>
      </c>
      <c r="G9" s="184">
        <v>0</v>
      </c>
      <c r="H9" s="184">
        <v>0</v>
      </c>
      <c r="I9" s="184">
        <v>0</v>
      </c>
    </row>
    <row r="10" spans="1:9" s="84" customFormat="1" ht="25.5" customHeight="1">
      <c r="A10" s="218"/>
      <c r="B10" s="181"/>
      <c r="C10" s="182"/>
      <c r="D10" s="182">
        <v>2</v>
      </c>
      <c r="E10" s="182"/>
      <c r="F10" s="183" t="s">
        <v>92</v>
      </c>
      <c r="G10" s="184">
        <f>SUM(G11:G11)</f>
        <v>0</v>
      </c>
      <c r="H10" s="184">
        <v>0</v>
      </c>
      <c r="I10" s="184">
        <f>I11</f>
        <v>190000</v>
      </c>
    </row>
    <row r="11" spans="2:9" ht="16.5">
      <c r="B11" s="177"/>
      <c r="C11" s="179"/>
      <c r="D11" s="179"/>
      <c r="E11" s="179"/>
      <c r="F11" s="185" t="s">
        <v>148</v>
      </c>
      <c r="G11" s="186">
        <v>0</v>
      </c>
      <c r="H11" s="186">
        <v>0</v>
      </c>
      <c r="I11" s="186">
        <f>'3.Mérleg'!F13</f>
        <v>190000</v>
      </c>
    </row>
    <row r="12" spans="1:9" s="62" customFormat="1" ht="25.5" customHeight="1">
      <c r="A12" s="6"/>
      <c r="B12" s="187"/>
      <c r="C12" s="188"/>
      <c r="D12" s="188"/>
      <c r="E12" s="188"/>
      <c r="F12" s="189" t="s">
        <v>8</v>
      </c>
      <c r="G12" s="189">
        <v>0</v>
      </c>
      <c r="H12" s="189"/>
      <c r="I12" s="189"/>
    </row>
    <row r="13" spans="1:9" s="38" customFormat="1" ht="25.5" customHeight="1">
      <c r="A13" s="6"/>
      <c r="B13" s="177"/>
      <c r="C13" s="178"/>
      <c r="D13" s="179">
        <v>2</v>
      </c>
      <c r="E13" s="178"/>
      <c r="F13" s="180" t="s">
        <v>85</v>
      </c>
      <c r="G13" s="180">
        <f>SUM(G14:G16)</f>
        <v>1261779</v>
      </c>
      <c r="H13" s="180">
        <v>2262442.207</v>
      </c>
      <c r="I13" s="180">
        <f>SUM(I14:I16)</f>
        <v>144635.79725</v>
      </c>
    </row>
    <row r="14" spans="2:9" ht="17.25">
      <c r="B14" s="177"/>
      <c r="C14" s="178"/>
      <c r="D14" s="179"/>
      <c r="E14" s="179">
        <v>1</v>
      </c>
      <c r="F14" s="190" t="s">
        <v>86</v>
      </c>
      <c r="G14" s="186">
        <v>1261779</v>
      </c>
      <c r="H14" s="186">
        <v>2115657.355</v>
      </c>
      <c r="I14" s="186">
        <f>'3.Mérleg'!F16</f>
        <v>97532.6378</v>
      </c>
    </row>
    <row r="15" spans="2:9" ht="17.25">
      <c r="B15" s="177"/>
      <c r="C15" s="178"/>
      <c r="D15" s="179"/>
      <c r="E15" s="179">
        <v>2</v>
      </c>
      <c r="F15" s="190" t="s">
        <v>87</v>
      </c>
      <c r="G15" s="186">
        <v>0</v>
      </c>
      <c r="H15" s="186">
        <v>0</v>
      </c>
      <c r="I15" s="186">
        <f>'3.Mérleg'!F17</f>
        <v>10386.882450000001</v>
      </c>
    </row>
    <row r="16" spans="2:9" ht="17.25">
      <c r="B16" s="177"/>
      <c r="C16" s="178"/>
      <c r="D16" s="179"/>
      <c r="E16" s="179">
        <v>3</v>
      </c>
      <c r="F16" s="190" t="s">
        <v>53</v>
      </c>
      <c r="G16" s="186">
        <v>0</v>
      </c>
      <c r="H16" s="186">
        <v>146784.852</v>
      </c>
      <c r="I16" s="186">
        <f>'3.Mérleg'!F18</f>
        <v>36716.277</v>
      </c>
    </row>
    <row r="17" spans="1:9" s="85" customFormat="1" ht="39.75" customHeight="1">
      <c r="A17" s="220"/>
      <c r="B17" s="219"/>
      <c r="C17" s="188"/>
      <c r="D17" s="188"/>
      <c r="E17" s="188"/>
      <c r="F17" s="189" t="s">
        <v>34</v>
      </c>
      <c r="G17" s="189">
        <f>G13+G7+G8</f>
        <v>1298661</v>
      </c>
      <c r="H17" s="189">
        <v>2695435.8341444787</v>
      </c>
      <c r="I17" s="189">
        <f>I7+I8+I13</f>
        <v>776717.6384</v>
      </c>
    </row>
    <row r="18" spans="1:9" s="63" customFormat="1" ht="30" customHeight="1">
      <c r="A18" s="6"/>
      <c r="B18" s="177"/>
      <c r="C18" s="179"/>
      <c r="D18" s="179"/>
      <c r="E18" s="179"/>
      <c r="F18" s="180" t="s">
        <v>28</v>
      </c>
      <c r="G18" s="180">
        <f>SUM(G19:G20)</f>
        <v>0</v>
      </c>
      <c r="H18" s="180">
        <v>0</v>
      </c>
      <c r="I18" s="180">
        <v>0</v>
      </c>
    </row>
    <row r="19" spans="1:9" s="63" customFormat="1" ht="16.5">
      <c r="A19" s="6"/>
      <c r="B19" s="177"/>
      <c r="C19" s="179"/>
      <c r="D19" s="179">
        <v>1</v>
      </c>
      <c r="E19" s="179"/>
      <c r="F19" s="191" t="s">
        <v>51</v>
      </c>
      <c r="G19" s="191"/>
      <c r="H19" s="191"/>
      <c r="I19" s="191"/>
    </row>
    <row r="20" spans="2:9" ht="16.5">
      <c r="B20" s="177"/>
      <c r="C20" s="179"/>
      <c r="D20" s="179">
        <v>2</v>
      </c>
      <c r="E20" s="179"/>
      <c r="F20" s="191" t="s">
        <v>52</v>
      </c>
      <c r="G20" s="186"/>
      <c r="H20" s="186">
        <v>0</v>
      </c>
      <c r="I20" s="186">
        <v>0</v>
      </c>
    </row>
    <row r="21" spans="1:9" s="44" customFormat="1" ht="30" customHeight="1">
      <c r="A21" s="6"/>
      <c r="B21" s="192"/>
      <c r="C21" s="193"/>
      <c r="D21" s="194"/>
      <c r="E21" s="194"/>
      <c r="F21" s="195" t="s">
        <v>26</v>
      </c>
      <c r="G21" s="196"/>
      <c r="H21" s="196"/>
      <c r="I21" s="196"/>
    </row>
    <row r="22" spans="1:9" s="85" customFormat="1" ht="39.75" customHeight="1" thickBot="1">
      <c r="A22" s="6"/>
      <c r="B22" s="197"/>
      <c r="C22" s="198"/>
      <c r="D22" s="199"/>
      <c r="E22" s="198"/>
      <c r="F22" s="200" t="s">
        <v>29</v>
      </c>
      <c r="G22" s="200">
        <f>SUM(G17:G18,)+G21</f>
        <v>1298661</v>
      </c>
      <c r="H22" s="200">
        <v>2695435.8341444787</v>
      </c>
      <c r="I22" s="200">
        <f>I17</f>
        <v>776717.6384</v>
      </c>
    </row>
    <row r="23" spans="2:9" ht="17.25">
      <c r="B23" s="86"/>
      <c r="C23" s="34"/>
      <c r="D23" s="34"/>
      <c r="E23" s="34"/>
      <c r="F23" s="35"/>
      <c r="G23" s="35"/>
      <c r="H23" s="35"/>
      <c r="I23" s="38"/>
    </row>
    <row r="24" spans="2:9" ht="17.25">
      <c r="B24" s="86"/>
      <c r="C24" s="34"/>
      <c r="D24" s="34"/>
      <c r="E24" s="34"/>
      <c r="F24" s="35"/>
      <c r="G24" s="35"/>
      <c r="I24" s="38"/>
    </row>
    <row r="25" spans="2:9" ht="17.25">
      <c r="B25" s="86"/>
      <c r="C25" s="34"/>
      <c r="D25" s="34"/>
      <c r="E25" s="34"/>
      <c r="F25" s="35"/>
      <c r="G25" s="35"/>
      <c r="I25" s="38"/>
    </row>
    <row r="26" spans="2:9" ht="17.25">
      <c r="B26" s="86"/>
      <c r="C26" s="34"/>
      <c r="D26" s="34"/>
      <c r="E26" s="34"/>
      <c r="F26" s="35"/>
      <c r="G26" s="35"/>
      <c r="I26" s="38"/>
    </row>
    <row r="27" spans="2:9" ht="17.25">
      <c r="B27" s="86"/>
      <c r="C27" s="36"/>
      <c r="D27" s="34"/>
      <c r="E27" s="36"/>
      <c r="F27" s="37"/>
      <c r="G27" s="37"/>
      <c r="I27" s="38"/>
    </row>
    <row r="28" spans="2:9" ht="17.25">
      <c r="B28" s="86"/>
      <c r="C28" s="34"/>
      <c r="D28" s="34"/>
      <c r="E28" s="34"/>
      <c r="F28" s="35"/>
      <c r="G28" s="35"/>
      <c r="I28" s="38"/>
    </row>
    <row r="29" spans="2:9" ht="17.25">
      <c r="B29" s="86"/>
      <c r="C29" s="34"/>
      <c r="D29" s="34"/>
      <c r="E29" s="34"/>
      <c r="F29" s="35"/>
      <c r="G29" s="35"/>
      <c r="I29" s="38"/>
    </row>
    <row r="30" ht="17.25">
      <c r="I30" s="38"/>
    </row>
    <row r="31" ht="17.25">
      <c r="I31" s="38"/>
    </row>
    <row r="32" ht="17.25">
      <c r="I32" s="38"/>
    </row>
    <row r="33" ht="17.25">
      <c r="I33" s="38"/>
    </row>
    <row r="34" ht="17.25">
      <c r="I34" s="38"/>
    </row>
    <row r="35" ht="17.25">
      <c r="I35" s="38"/>
    </row>
    <row r="36" ht="17.25">
      <c r="I36" s="38"/>
    </row>
    <row r="37" ht="17.25">
      <c r="I37" s="38"/>
    </row>
    <row r="38" spans="1:5" s="38" customFormat="1" ht="17.25">
      <c r="A38" s="81"/>
      <c r="B38" s="33"/>
      <c r="C38" s="31"/>
      <c r="D38" s="32"/>
      <c r="E38" s="31"/>
    </row>
    <row r="39" ht="17.25">
      <c r="I39" s="38"/>
    </row>
    <row r="40" ht="17.25">
      <c r="I40" s="38"/>
    </row>
    <row r="43" spans="1:9" s="38" customFormat="1" ht="17.25">
      <c r="A43" s="81"/>
      <c r="B43" s="33"/>
      <c r="C43" s="31"/>
      <c r="D43" s="32"/>
      <c r="E43" s="31"/>
      <c r="I43" s="217"/>
    </row>
    <row r="45" spans="1:9" s="38" customFormat="1" ht="17.25">
      <c r="A45" s="81"/>
      <c r="B45" s="33"/>
      <c r="C45" s="31"/>
      <c r="D45" s="32"/>
      <c r="E45" s="31"/>
      <c r="I45" s="217"/>
    </row>
    <row r="52" ht="17.25">
      <c r="F52" s="35"/>
    </row>
    <row r="53" ht="17.25">
      <c r="F53" s="35"/>
    </row>
    <row r="54" ht="17.25">
      <c r="F54" s="35"/>
    </row>
    <row r="55" ht="17.25">
      <c r="F55" s="35"/>
    </row>
    <row r="56" ht="17.25">
      <c r="F56" s="35"/>
    </row>
    <row r="57" ht="17.25">
      <c r="F57" s="35"/>
    </row>
    <row r="58" ht="17.25">
      <c r="F58" s="35"/>
    </row>
  </sheetData>
  <sheetProtection/>
  <mergeCells count="4">
    <mergeCell ref="G4:H4"/>
    <mergeCell ref="B2:H2"/>
    <mergeCell ref="B1:H1"/>
    <mergeCell ref="B3:I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8"/>
  <sheetViews>
    <sheetView view="pageBreakPreview" zoomScaleNormal="75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8.75390625" style="289" customWidth="1"/>
    <col min="2" max="2" width="62.625" style="3" bestFit="1" customWidth="1"/>
    <col min="3" max="3" width="12.75390625" style="290" customWidth="1"/>
    <col min="4" max="4" width="8.75390625" style="289" customWidth="1"/>
    <col min="5" max="5" width="54.00390625" style="3" bestFit="1" customWidth="1"/>
    <col min="6" max="6" width="12.25390625" style="290" customWidth="1"/>
    <col min="7" max="7" width="3.625" style="238" customWidth="1"/>
    <col min="8" max="16384" width="9.125" style="3" customWidth="1"/>
  </cols>
  <sheetData>
    <row r="1" spans="1:7" s="5" customFormat="1" ht="15">
      <c r="A1" s="330" t="s">
        <v>171</v>
      </c>
      <c r="B1" s="330"/>
      <c r="C1" s="222"/>
      <c r="D1" s="223"/>
      <c r="F1" s="221"/>
      <c r="G1" s="224"/>
    </row>
    <row r="2" spans="1:7" s="5" customFormat="1" ht="26.25" customHeight="1">
      <c r="A2" s="331" t="s">
        <v>146</v>
      </c>
      <c r="B2" s="331"/>
      <c r="C2" s="331"/>
      <c r="D2" s="331"/>
      <c r="E2" s="331"/>
      <c r="F2" s="331"/>
      <c r="G2" s="224"/>
    </row>
    <row r="3" spans="1:7" s="5" customFormat="1" ht="27.75" customHeight="1">
      <c r="A3" s="331" t="s">
        <v>172</v>
      </c>
      <c r="B3" s="331"/>
      <c r="C3" s="331"/>
      <c r="D3" s="331"/>
      <c r="E3" s="331"/>
      <c r="F3" s="331"/>
      <c r="G3" s="224"/>
    </row>
    <row r="4" spans="1:7" s="5" customFormat="1" ht="18.75" customHeight="1">
      <c r="A4" s="225"/>
      <c r="B4" s="225"/>
      <c r="C4" s="225" t="s">
        <v>175</v>
      </c>
      <c r="D4" s="225"/>
      <c r="E4" s="225"/>
      <c r="F4" s="225"/>
      <c r="G4" s="224"/>
    </row>
    <row r="5" spans="1:7" s="5" customFormat="1" ht="15">
      <c r="A5" s="225"/>
      <c r="B5" s="225"/>
      <c r="C5" s="225"/>
      <c r="D5" s="225"/>
      <c r="E5" s="225"/>
      <c r="F5" s="223"/>
      <c r="G5" s="224"/>
    </row>
    <row r="6" spans="1:7" s="226" customFormat="1" ht="14.25" thickBot="1">
      <c r="A6" s="226" t="s">
        <v>9</v>
      </c>
      <c r="B6" s="226" t="s">
        <v>10</v>
      </c>
      <c r="C6" s="226" t="s">
        <v>13</v>
      </c>
      <c r="D6" s="226" t="s">
        <v>14</v>
      </c>
      <c r="E6" s="226" t="s">
        <v>15</v>
      </c>
      <c r="F6" s="226" t="s">
        <v>61</v>
      </c>
      <c r="G6" s="227"/>
    </row>
    <row r="7" spans="1:7" s="5" customFormat="1" ht="30">
      <c r="A7" s="228"/>
      <c r="B7" s="229" t="s">
        <v>63</v>
      </c>
      <c r="C7" s="230" t="s">
        <v>174</v>
      </c>
      <c r="D7" s="231"/>
      <c r="E7" s="231" t="s">
        <v>64</v>
      </c>
      <c r="F7" s="230" t="s">
        <v>173</v>
      </c>
      <c r="G7" s="224"/>
    </row>
    <row r="8" spans="1:6" ht="15" customHeight="1">
      <c r="A8" s="232" t="s">
        <v>44</v>
      </c>
      <c r="B8" s="233" t="s">
        <v>82</v>
      </c>
      <c r="C8" s="167"/>
      <c r="D8" s="235" t="s">
        <v>44</v>
      </c>
      <c r="E8" s="236" t="s">
        <v>65</v>
      </c>
      <c r="F8" s="237">
        <f>'4 Tábla'!I57</f>
        <v>12114.767870302137</v>
      </c>
    </row>
    <row r="9" spans="1:6" ht="15" customHeight="1">
      <c r="A9" s="232" t="s">
        <v>45</v>
      </c>
      <c r="B9" s="233" t="s">
        <v>100</v>
      </c>
      <c r="C9" s="167"/>
      <c r="D9" s="235" t="s">
        <v>45</v>
      </c>
      <c r="E9" s="236" t="s">
        <v>66</v>
      </c>
      <c r="F9" s="237">
        <f>'4 Tábla'!I58</f>
        <v>3410.4389296978634</v>
      </c>
    </row>
    <row r="10" spans="1:6" ht="15">
      <c r="A10" s="232" t="s">
        <v>46</v>
      </c>
      <c r="B10" s="239" t="s">
        <v>17</v>
      </c>
      <c r="C10" s="167">
        <f>'4 Tábla'!G79+'4 Tábla'!G80+'4 Tábla'!G81</f>
        <v>671396.5065860001</v>
      </c>
      <c r="D10" s="235" t="s">
        <v>46</v>
      </c>
      <c r="E10" s="236" t="s">
        <v>67</v>
      </c>
      <c r="F10" s="237">
        <f>'4 Tábla'!I59+'4 Tábla'!I67</f>
        <v>48249.53435</v>
      </c>
    </row>
    <row r="11" spans="1:6" ht="15">
      <c r="A11" s="232" t="s">
        <v>47</v>
      </c>
      <c r="B11" s="233" t="s">
        <v>20</v>
      </c>
      <c r="C11" s="167"/>
      <c r="D11" s="240" t="s">
        <v>47</v>
      </c>
      <c r="E11" s="236" t="s">
        <v>18</v>
      </c>
      <c r="F11" s="237"/>
    </row>
    <row r="12" spans="1:6" ht="15">
      <c r="A12" s="232"/>
      <c r="B12" s="239"/>
      <c r="C12" s="167"/>
      <c r="D12" s="240" t="s">
        <v>48</v>
      </c>
      <c r="E12" s="241" t="s">
        <v>42</v>
      </c>
      <c r="F12" s="242">
        <f>'4 Tábla'!I65+'4 Tábla'!I70</f>
        <v>378307.1</v>
      </c>
    </row>
    <row r="13" spans="1:6" ht="15">
      <c r="A13" s="232"/>
      <c r="B13" s="239"/>
      <c r="C13" s="167"/>
      <c r="D13" s="240" t="s">
        <v>49</v>
      </c>
      <c r="E13" s="241" t="s">
        <v>160</v>
      </c>
      <c r="F13" s="242">
        <f>'4 Tábla'!I72</f>
        <v>190000</v>
      </c>
    </row>
    <row r="14" spans="1:7" s="5" customFormat="1" ht="24.75" customHeight="1">
      <c r="A14" s="243"/>
      <c r="B14" s="244" t="s">
        <v>37</v>
      </c>
      <c r="C14" s="245">
        <f>SUM(C8:C13)</f>
        <v>671396.5065860001</v>
      </c>
      <c r="D14" s="246"/>
      <c r="E14" s="247" t="s">
        <v>32</v>
      </c>
      <c r="F14" s="248">
        <f>SUM(F8:F13)</f>
        <v>632081.84115</v>
      </c>
      <c r="G14" s="224"/>
    </row>
    <row r="15" spans="1:7" ht="23.25" customHeight="1">
      <c r="A15" s="249"/>
      <c r="B15" s="250" t="s">
        <v>68</v>
      </c>
      <c r="C15" s="251"/>
      <c r="D15" s="252"/>
      <c r="E15" s="252" t="s">
        <v>69</v>
      </c>
      <c r="F15" s="253"/>
      <c r="G15" s="254"/>
    </row>
    <row r="16" spans="1:7" ht="15">
      <c r="A16" s="255" t="s">
        <v>44</v>
      </c>
      <c r="B16" s="256" t="s">
        <v>83</v>
      </c>
      <c r="C16" s="234"/>
      <c r="D16" s="257" t="s">
        <v>44</v>
      </c>
      <c r="E16" s="258" t="s">
        <v>0</v>
      </c>
      <c r="F16" s="253">
        <f>'4 Tábla'!I52</f>
        <v>97532.6378</v>
      </c>
      <c r="G16" s="259"/>
    </row>
    <row r="17" spans="1:7" ht="15">
      <c r="A17" s="255" t="s">
        <v>45</v>
      </c>
      <c r="B17" s="256" t="s">
        <v>19</v>
      </c>
      <c r="C17" s="234">
        <v>0</v>
      </c>
      <c r="D17" s="257" t="s">
        <v>45</v>
      </c>
      <c r="E17" s="258" t="s">
        <v>1</v>
      </c>
      <c r="F17" s="253">
        <f>'4 Tábla'!I53</f>
        <v>10386.882450000001</v>
      </c>
      <c r="G17" s="259"/>
    </row>
    <row r="18" spans="1:7" ht="15">
      <c r="A18" s="255" t="s">
        <v>46</v>
      </c>
      <c r="B18" s="233" t="s">
        <v>21</v>
      </c>
      <c r="C18" s="234"/>
      <c r="D18" s="257" t="s">
        <v>46</v>
      </c>
      <c r="E18" s="258" t="s">
        <v>53</v>
      </c>
      <c r="F18" s="253">
        <f>'4 Tábla'!I51</f>
        <v>36716.277</v>
      </c>
      <c r="G18" s="259"/>
    </row>
    <row r="19" spans="1:7" ht="15">
      <c r="A19" s="255"/>
      <c r="B19" s="233"/>
      <c r="C19" s="234"/>
      <c r="D19" s="246"/>
      <c r="E19" s="258"/>
      <c r="F19" s="253"/>
      <c r="G19" s="259"/>
    </row>
    <row r="20" spans="1:7" s="5" customFormat="1" ht="24.75" customHeight="1" thickBot="1">
      <c r="A20" s="260"/>
      <c r="B20" s="244" t="s">
        <v>38</v>
      </c>
      <c r="C20" s="245">
        <f>SUM(C16:C19)</f>
        <v>0</v>
      </c>
      <c r="D20" s="263"/>
      <c r="E20" s="247" t="s">
        <v>33</v>
      </c>
      <c r="F20" s="248">
        <f>SUM(F16:F18)</f>
        <v>144635.79725</v>
      </c>
      <c r="G20" s="224"/>
    </row>
    <row r="21" spans="1:7" s="5" customFormat="1" ht="24.75" customHeight="1" thickBot="1" thickTop="1">
      <c r="A21" s="261"/>
      <c r="B21" s="262" t="s">
        <v>22</v>
      </c>
      <c r="C21" s="170">
        <f>C14+C20</f>
        <v>671396.5065860001</v>
      </c>
      <c r="D21" s="266"/>
      <c r="E21" s="264" t="s">
        <v>34</v>
      </c>
      <c r="F21" s="248">
        <f>SUM(F20,F14)</f>
        <v>776717.6384</v>
      </c>
      <c r="G21" s="224"/>
    </row>
    <row r="22" spans="1:7" s="5" customFormat="1" ht="24.75" customHeight="1" thickTop="1">
      <c r="A22" s="265"/>
      <c r="B22" s="250" t="s">
        <v>70</v>
      </c>
      <c r="C22" s="169"/>
      <c r="D22" s="266" t="s">
        <v>44</v>
      </c>
      <c r="E22" s="252" t="s">
        <v>71</v>
      </c>
      <c r="F22" s="267"/>
      <c r="G22" s="224"/>
    </row>
    <row r="23" spans="1:7" s="5" customFormat="1" ht="15">
      <c r="A23" s="268" t="s">
        <v>44</v>
      </c>
      <c r="B23" s="269" t="s">
        <v>74</v>
      </c>
      <c r="C23" s="169"/>
      <c r="D23" s="266"/>
      <c r="E23" s="270" t="s">
        <v>75</v>
      </c>
      <c r="F23" s="267"/>
      <c r="G23" s="224"/>
    </row>
    <row r="24" spans="1:7" s="5" customFormat="1" ht="30">
      <c r="A24" s="268" t="s">
        <v>45</v>
      </c>
      <c r="B24" s="271" t="s">
        <v>162</v>
      </c>
      <c r="C24" s="169"/>
      <c r="D24" s="266"/>
      <c r="E24" s="270"/>
      <c r="F24" s="267"/>
      <c r="G24" s="224"/>
    </row>
    <row r="25" spans="1:7" s="5" customFormat="1" ht="24.75" customHeight="1">
      <c r="A25" s="265"/>
      <c r="B25" s="250" t="s">
        <v>76</v>
      </c>
      <c r="C25" s="169"/>
      <c r="D25" s="266" t="s">
        <v>45</v>
      </c>
      <c r="E25" s="252" t="s">
        <v>77</v>
      </c>
      <c r="F25" s="267"/>
      <c r="G25" s="224"/>
    </row>
    <row r="26" spans="1:7" s="5" customFormat="1" ht="15">
      <c r="A26" s="268" t="s">
        <v>46</v>
      </c>
      <c r="B26" s="269" t="s">
        <v>72</v>
      </c>
      <c r="C26" s="169">
        <v>0</v>
      </c>
      <c r="D26" s="266" t="s">
        <v>46</v>
      </c>
      <c r="E26" s="270" t="s">
        <v>73</v>
      </c>
      <c r="F26" s="267">
        <v>0</v>
      </c>
      <c r="G26" s="224"/>
    </row>
    <row r="27" spans="1:7" s="5" customFormat="1" ht="15">
      <c r="A27" s="268" t="s">
        <v>47</v>
      </c>
      <c r="B27" s="269" t="s">
        <v>74</v>
      </c>
      <c r="C27" s="169"/>
      <c r="D27" s="266"/>
      <c r="E27" s="270" t="s">
        <v>75</v>
      </c>
      <c r="F27" s="267"/>
      <c r="G27" s="224"/>
    </row>
    <row r="28" spans="1:7" s="5" customFormat="1" ht="15">
      <c r="A28" s="268" t="s">
        <v>48</v>
      </c>
      <c r="B28" s="269" t="s">
        <v>54</v>
      </c>
      <c r="C28" s="169">
        <f>'4 Tábla'!G82</f>
        <v>105321</v>
      </c>
      <c r="D28" s="266"/>
      <c r="E28" s="270"/>
      <c r="F28" s="267"/>
      <c r="G28" s="224"/>
    </row>
    <row r="29" spans="1:143" s="274" customFormat="1" ht="15.75" thickBot="1">
      <c r="A29" s="272"/>
      <c r="B29" s="262" t="s">
        <v>39</v>
      </c>
      <c r="C29" s="170">
        <f>'4 Tábla'!G82</f>
        <v>105321</v>
      </c>
      <c r="D29" s="276"/>
      <c r="E29" s="264" t="s">
        <v>35</v>
      </c>
      <c r="F29" s="273">
        <f>SUM(F22:F27)</f>
        <v>0</v>
      </c>
      <c r="G29" s="22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</row>
    <row r="30" spans="1:7" s="5" customFormat="1" ht="30" customHeight="1" thickBot="1" thickTop="1">
      <c r="A30" s="275"/>
      <c r="B30" s="262" t="s">
        <v>40</v>
      </c>
      <c r="C30" s="170">
        <f>SUM(C26:C27,C23:C23,C20,C14)+C24+C28</f>
        <v>776717.5065860001</v>
      </c>
      <c r="D30" s="246"/>
      <c r="E30" s="264" t="s">
        <v>36</v>
      </c>
      <c r="F30" s="273">
        <f>SUM(F26:F27,F20,F23:F23,F14)</f>
        <v>776717.6384</v>
      </c>
      <c r="G30" s="224"/>
    </row>
    <row r="31" spans="1:7" s="5" customFormat="1" ht="15.75" thickTop="1">
      <c r="A31" s="277"/>
      <c r="B31" s="244" t="s">
        <v>163</v>
      </c>
      <c r="C31" s="170">
        <f>C21-F21</f>
        <v>-105321.13181399996</v>
      </c>
      <c r="D31" s="246"/>
      <c r="E31" s="247"/>
      <c r="F31" s="248"/>
      <c r="G31" s="224"/>
    </row>
    <row r="32" spans="1:7" s="5" customFormat="1" ht="15">
      <c r="A32" s="321"/>
      <c r="B32" s="322" t="s">
        <v>186</v>
      </c>
      <c r="C32" s="170"/>
      <c r="D32" s="246"/>
      <c r="E32" s="247"/>
      <c r="F32" s="248"/>
      <c r="G32" s="224"/>
    </row>
    <row r="33" spans="1:7" s="5" customFormat="1" ht="15">
      <c r="A33" s="321"/>
      <c r="B33" s="322" t="s">
        <v>187</v>
      </c>
      <c r="C33" s="169">
        <v>105321</v>
      </c>
      <c r="D33" s="246"/>
      <c r="E33" s="247"/>
      <c r="F33" s="248"/>
      <c r="G33" s="224"/>
    </row>
    <row r="34" spans="1:7" s="5" customFormat="1" ht="15">
      <c r="A34" s="278"/>
      <c r="B34" s="244" t="s">
        <v>55</v>
      </c>
      <c r="C34" s="170">
        <f>C31-F29</f>
        <v>-105321.13181399996</v>
      </c>
      <c r="D34" s="281"/>
      <c r="E34" s="247"/>
      <c r="F34" s="248"/>
      <c r="G34" s="224"/>
    </row>
    <row r="35" spans="1:6" ht="19.5" customHeight="1" thickBot="1">
      <c r="A35" s="279"/>
      <c r="B35" s="233" t="s">
        <v>78</v>
      </c>
      <c r="C35" s="280">
        <f>C14/C21</f>
        <v>1</v>
      </c>
      <c r="D35" s="286"/>
      <c r="E35" s="236" t="s">
        <v>79</v>
      </c>
      <c r="F35" s="282">
        <f>F14/F21</f>
        <v>0.8137858726268369</v>
      </c>
    </row>
    <row r="36" spans="1:6" s="238" customFormat="1" ht="19.5" customHeight="1" thickBot="1">
      <c r="A36" s="283"/>
      <c r="B36" s="284" t="s">
        <v>80</v>
      </c>
      <c r="C36" s="285">
        <f>C20/C21</f>
        <v>0</v>
      </c>
      <c r="D36" s="289"/>
      <c r="E36" s="287" t="s">
        <v>81</v>
      </c>
      <c r="F36" s="288">
        <f>F20/F21</f>
        <v>0.18621412737316304</v>
      </c>
    </row>
    <row r="37" spans="1:6" s="238" customFormat="1" ht="15">
      <c r="A37" s="289"/>
      <c r="B37" s="3"/>
      <c r="C37" s="290"/>
      <c r="D37" s="289"/>
      <c r="E37" s="3" t="s">
        <v>31</v>
      </c>
      <c r="F37" s="290"/>
    </row>
    <row r="38" spans="1:6" s="238" customFormat="1" ht="15">
      <c r="A38" s="289"/>
      <c r="B38" s="3"/>
      <c r="C38" s="290" t="s">
        <v>31</v>
      </c>
      <c r="D38" s="289"/>
      <c r="E38" s="3"/>
      <c r="F38" s="290"/>
    </row>
  </sheetData>
  <sheetProtection/>
  <mergeCells count="3">
    <mergeCell ref="A1:B1"/>
    <mergeCell ref="A2:F2"/>
    <mergeCell ref="A3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9"/>
  <sheetViews>
    <sheetView tabSelected="1" workbookViewId="0" topLeftCell="A37">
      <selection activeCell="G52" sqref="G52"/>
    </sheetView>
  </sheetViews>
  <sheetFormatPr defaultColWidth="9.00390625" defaultRowHeight="12.75"/>
  <cols>
    <col min="1" max="1" width="4.375" style="95" customWidth="1"/>
    <col min="2" max="2" width="5.375" style="95" customWidth="1"/>
    <col min="3" max="3" width="4.125" style="95" customWidth="1"/>
    <col min="4" max="4" width="5.75390625" style="95" customWidth="1"/>
    <col min="5" max="5" width="40.875" style="95" customWidth="1"/>
    <col min="6" max="6" width="13.625" style="96" customWidth="1"/>
    <col min="7" max="7" width="14.75390625" style="95" customWidth="1"/>
    <col min="8" max="8" width="17.625" style="95" customWidth="1"/>
    <col min="9" max="9" width="14.75390625" style="95" customWidth="1"/>
    <col min="10" max="10" width="13.125" style="95" bestFit="1" customWidth="1"/>
    <col min="11" max="11" width="12.875" style="95" customWidth="1"/>
    <col min="12" max="12" width="11.75390625" style="95" customWidth="1"/>
    <col min="13" max="16384" width="9.125" style="95" customWidth="1"/>
  </cols>
  <sheetData>
    <row r="1" spans="1:256" s="320" customFormat="1" ht="12.75">
      <c r="A1" s="319" t="s">
        <v>183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  <c r="GN1" s="319"/>
      <c r="GO1" s="319"/>
      <c r="GP1" s="319"/>
      <c r="GQ1" s="319"/>
      <c r="GR1" s="319"/>
      <c r="GS1" s="319"/>
      <c r="GT1" s="319"/>
      <c r="GU1" s="319"/>
      <c r="GV1" s="319"/>
      <c r="GW1" s="319"/>
      <c r="GX1" s="319"/>
      <c r="GY1" s="319"/>
      <c r="GZ1" s="319"/>
      <c r="HA1" s="319"/>
      <c r="HB1" s="319"/>
      <c r="HC1" s="319"/>
      <c r="HD1" s="319"/>
      <c r="HE1" s="319"/>
      <c r="HF1" s="319"/>
      <c r="HG1" s="319"/>
      <c r="HH1" s="319"/>
      <c r="HI1" s="319"/>
      <c r="HJ1" s="319"/>
      <c r="HK1" s="319"/>
      <c r="HL1" s="319"/>
      <c r="HM1" s="319"/>
      <c r="HN1" s="319"/>
      <c r="HO1" s="319"/>
      <c r="HP1" s="319"/>
      <c r="HQ1" s="319"/>
      <c r="HR1" s="319"/>
      <c r="HS1" s="319"/>
      <c r="HT1" s="319"/>
      <c r="HU1" s="319"/>
      <c r="HV1" s="319"/>
      <c r="HW1" s="319"/>
      <c r="HX1" s="319"/>
      <c r="HY1" s="319"/>
      <c r="HZ1" s="319"/>
      <c r="IA1" s="319"/>
      <c r="IB1" s="319"/>
      <c r="IC1" s="319"/>
      <c r="ID1" s="319"/>
      <c r="IE1" s="319"/>
      <c r="IF1" s="319"/>
      <c r="IG1" s="319"/>
      <c r="IH1" s="319"/>
      <c r="II1" s="319"/>
      <c r="IJ1" s="319"/>
      <c r="IK1" s="319"/>
      <c r="IL1" s="319"/>
      <c r="IM1" s="319"/>
      <c r="IN1" s="319"/>
      <c r="IO1" s="319"/>
      <c r="IP1" s="319"/>
      <c r="IQ1" s="319"/>
      <c r="IR1" s="319"/>
      <c r="IS1" s="319"/>
      <c r="IT1" s="319"/>
      <c r="IU1" s="319"/>
      <c r="IV1" s="319"/>
    </row>
    <row r="2" spans="1:256" s="320" customFormat="1" ht="12.7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  <c r="IL2" s="319"/>
      <c r="IM2" s="319"/>
      <c r="IN2" s="319"/>
      <c r="IO2" s="319"/>
      <c r="IP2" s="319"/>
      <c r="IQ2" s="319"/>
      <c r="IR2" s="319"/>
      <c r="IS2" s="319"/>
      <c r="IT2" s="319"/>
      <c r="IU2" s="319"/>
      <c r="IV2" s="319"/>
    </row>
    <row r="3" spans="1:10" ht="12.75">
      <c r="A3" s="95" t="s">
        <v>105</v>
      </c>
      <c r="I3" s="97"/>
      <c r="J3" s="97"/>
    </row>
    <row r="4" ht="12.75">
      <c r="E4" s="98" t="s">
        <v>182</v>
      </c>
    </row>
    <row r="5" ht="12.75">
      <c r="E5" s="98" t="s">
        <v>106</v>
      </c>
    </row>
    <row r="6" ht="13.5" thickBot="1"/>
    <row r="7" spans="1:9" ht="15" customHeight="1" thickTop="1">
      <c r="A7" s="338" t="s">
        <v>107</v>
      </c>
      <c r="B7" s="339"/>
      <c r="C7" s="339"/>
      <c r="D7" s="339"/>
      <c r="E7" s="339"/>
      <c r="F7" s="339"/>
      <c r="G7" s="316"/>
      <c r="H7" s="317" t="s">
        <v>155</v>
      </c>
      <c r="I7" s="318" t="s">
        <v>154</v>
      </c>
    </row>
    <row r="8" spans="1:9" ht="12.75">
      <c r="A8" s="340"/>
      <c r="B8" s="341"/>
      <c r="C8" s="341"/>
      <c r="D8" s="341"/>
      <c r="E8" s="341"/>
      <c r="F8" s="341"/>
      <c r="G8" s="202"/>
      <c r="H8" s="202"/>
      <c r="I8" s="315">
        <f>I10+I26</f>
        <v>776717.6384</v>
      </c>
    </row>
    <row r="9" spans="1:9" ht="12.75">
      <c r="A9" s="99"/>
      <c r="B9" s="100"/>
      <c r="C9" s="100"/>
      <c r="D9" s="100"/>
      <c r="E9" s="100"/>
      <c r="F9" s="101"/>
      <c r="G9" s="100"/>
      <c r="H9" s="100"/>
      <c r="I9" s="102"/>
    </row>
    <row r="10" spans="1:9" s="122" customFormat="1" ht="12.75">
      <c r="A10" s="115"/>
      <c r="B10" s="130" t="s">
        <v>108</v>
      </c>
      <c r="C10" s="120"/>
      <c r="D10" s="120"/>
      <c r="E10" s="120"/>
      <c r="F10" s="124"/>
      <c r="G10" s="120"/>
      <c r="H10" s="120"/>
      <c r="I10" s="129">
        <f>I11</f>
        <v>144635.79725</v>
      </c>
    </row>
    <row r="11" spans="1:9" ht="12.75">
      <c r="A11" s="99"/>
      <c r="B11" s="103" t="s">
        <v>109</v>
      </c>
      <c r="C11" s="104"/>
      <c r="D11" s="104"/>
      <c r="E11" s="104"/>
      <c r="F11" s="105"/>
      <c r="G11" s="104"/>
      <c r="H11" s="100"/>
      <c r="I11" s="203">
        <f>I17+I13+I21</f>
        <v>144635.79725</v>
      </c>
    </row>
    <row r="12" spans="1:9" s="122" customFormat="1" ht="12.75">
      <c r="A12" s="115"/>
      <c r="B12" s="116"/>
      <c r="C12" s="117"/>
      <c r="D12" s="118"/>
      <c r="E12" s="119"/>
      <c r="F12" s="120"/>
      <c r="G12" s="120"/>
      <c r="H12" s="120"/>
      <c r="I12" s="121"/>
    </row>
    <row r="13" spans="1:9" s="122" customFormat="1" ht="12.75">
      <c r="A13" s="115"/>
      <c r="B13" s="116"/>
      <c r="C13" s="117" t="s">
        <v>112</v>
      </c>
      <c r="D13" s="118"/>
      <c r="E13" s="119"/>
      <c r="F13" s="120"/>
      <c r="G13" s="120"/>
      <c r="H13" s="120"/>
      <c r="I13" s="204">
        <f>I51</f>
        <v>36716.277</v>
      </c>
    </row>
    <row r="14" spans="1:9" ht="12.75">
      <c r="A14" s="99"/>
      <c r="B14" s="110"/>
      <c r="C14" s="206" t="s">
        <v>113</v>
      </c>
      <c r="D14" s="206"/>
      <c r="E14" s="206"/>
      <c r="F14" s="207"/>
      <c r="G14" s="206"/>
      <c r="H14" s="206">
        <v>0</v>
      </c>
      <c r="I14" s="109"/>
    </row>
    <row r="15" spans="1:9" ht="12.75">
      <c r="A15" s="99"/>
      <c r="B15" s="110"/>
      <c r="C15" s="125" t="s">
        <v>179</v>
      </c>
      <c r="D15" s="296"/>
      <c r="E15" s="296"/>
      <c r="F15" s="297"/>
      <c r="G15" s="296"/>
      <c r="H15" s="125">
        <f>I13</f>
        <v>36716.277</v>
      </c>
      <c r="I15" s="109"/>
    </row>
    <row r="16" spans="1:9" s="122" customFormat="1" ht="12.75">
      <c r="A16" s="115"/>
      <c r="B16" s="110"/>
      <c r="C16" s="123"/>
      <c r="D16" s="120"/>
      <c r="E16" s="120"/>
      <c r="F16" s="123"/>
      <c r="G16" s="120"/>
      <c r="H16" s="120"/>
      <c r="I16" s="121"/>
    </row>
    <row r="17" spans="1:9" s="122" customFormat="1" ht="14.25" customHeight="1">
      <c r="A17" s="342" t="str">
        <f>C52</f>
        <v>Létesítmények beruházásai (bálatározó)</v>
      </c>
      <c r="B17" s="343"/>
      <c r="C17" s="343"/>
      <c r="D17" s="343"/>
      <c r="E17" s="343"/>
      <c r="F17" s="124"/>
      <c r="G17" s="120"/>
      <c r="H17" s="120"/>
      <c r="I17" s="204">
        <f>I52</f>
        <v>97532.6378</v>
      </c>
    </row>
    <row r="18" spans="1:9" ht="12.75">
      <c r="A18" s="99"/>
      <c r="B18" s="106"/>
      <c r="C18" s="336" t="s">
        <v>179</v>
      </c>
      <c r="D18" s="336"/>
      <c r="E18" s="336"/>
      <c r="F18" s="298"/>
      <c r="G18" s="125"/>
      <c r="H18" s="125">
        <f>H52</f>
        <v>20735.4978</v>
      </c>
      <c r="I18" s="102"/>
    </row>
    <row r="19" spans="1:9" ht="12.75">
      <c r="A19" s="99"/>
      <c r="B19" s="110"/>
      <c r="C19" s="336" t="s">
        <v>179</v>
      </c>
      <c r="D19" s="336"/>
      <c r="E19" s="336"/>
      <c r="F19" s="298"/>
      <c r="G19" s="125"/>
      <c r="H19" s="125">
        <f>I17-H18+1</f>
        <v>76798.14</v>
      </c>
      <c r="I19" s="109"/>
    </row>
    <row r="20" spans="1:9" ht="12.75">
      <c r="A20" s="99"/>
      <c r="B20" s="106"/>
      <c r="C20" s="100"/>
      <c r="D20" s="100"/>
      <c r="E20" s="100"/>
      <c r="F20" s="101"/>
      <c r="G20" s="120"/>
      <c r="H20" s="100"/>
      <c r="I20" s="102"/>
    </row>
    <row r="21" spans="1:9" s="122" customFormat="1" ht="14.25" customHeight="1">
      <c r="A21" s="342" t="s">
        <v>165</v>
      </c>
      <c r="B21" s="343"/>
      <c r="C21" s="343"/>
      <c r="D21" s="343"/>
      <c r="E21" s="343"/>
      <c r="F21" s="124"/>
      <c r="G21" s="120"/>
      <c r="H21" s="120"/>
      <c r="I21" s="204">
        <f>I53</f>
        <v>10386.882450000001</v>
      </c>
    </row>
    <row r="22" spans="1:9" ht="12.75">
      <c r="A22" s="99"/>
      <c r="B22" s="106"/>
      <c r="C22" s="336" t="s">
        <v>179</v>
      </c>
      <c r="D22" s="336"/>
      <c r="E22" s="336"/>
      <c r="F22" s="298"/>
      <c r="G22" s="125"/>
      <c r="H22" s="125">
        <f>H53</f>
        <v>2208.44745</v>
      </c>
      <c r="I22" s="102"/>
    </row>
    <row r="23" spans="1:9" ht="12.75">
      <c r="A23" s="99"/>
      <c r="B23" s="110"/>
      <c r="C23" s="336" t="s">
        <v>179</v>
      </c>
      <c r="D23" s="336"/>
      <c r="E23" s="336"/>
      <c r="F23" s="298"/>
      <c r="G23" s="125"/>
      <c r="H23" s="125">
        <f>I21-H22+1</f>
        <v>8179.435000000001</v>
      </c>
      <c r="I23" s="109"/>
    </row>
    <row r="24" spans="1:9" ht="12.75">
      <c r="A24" s="99"/>
      <c r="B24" s="100"/>
      <c r="C24" s="100"/>
      <c r="D24" s="100"/>
      <c r="E24" s="118"/>
      <c r="F24" s="119"/>
      <c r="G24" s="100"/>
      <c r="H24" s="100"/>
      <c r="I24" s="109"/>
    </row>
    <row r="25" spans="1:9" s="122" customFormat="1" ht="14.25" customHeight="1">
      <c r="A25" s="115"/>
      <c r="B25" s="201"/>
      <c r="C25" s="201"/>
      <c r="D25" s="201"/>
      <c r="E25" s="201"/>
      <c r="F25" s="120"/>
      <c r="G25" s="120"/>
      <c r="H25" s="120"/>
      <c r="I25" s="121"/>
    </row>
    <row r="26" spans="1:9" s="122" customFormat="1" ht="24" customHeight="1">
      <c r="A26" s="115"/>
      <c r="B26" s="126" t="s">
        <v>115</v>
      </c>
      <c r="C26" s="100"/>
      <c r="D26" s="100"/>
      <c r="E26" s="118"/>
      <c r="F26" s="119"/>
      <c r="G26" s="100"/>
      <c r="H26" s="100"/>
      <c r="I26" s="129">
        <f>I55</f>
        <v>632081.84115</v>
      </c>
    </row>
    <row r="27" spans="1:9" s="138" customFormat="1" ht="24" customHeight="1">
      <c r="A27" s="208"/>
      <c r="B27" s="126" t="s">
        <v>116</v>
      </c>
      <c r="C27" s="130"/>
      <c r="D27" s="130"/>
      <c r="E27" s="209"/>
      <c r="F27" s="210"/>
      <c r="G27" s="130"/>
      <c r="H27" s="130"/>
      <c r="I27" s="129">
        <f>I56+I59</f>
        <v>42579.74115</v>
      </c>
    </row>
    <row r="28" spans="1:9" s="122" customFormat="1" ht="24" customHeight="1">
      <c r="A28" s="305"/>
      <c r="B28" s="306"/>
      <c r="C28" s="336" t="s">
        <v>179</v>
      </c>
      <c r="D28" s="336"/>
      <c r="E28" s="336"/>
      <c r="F28" s="298"/>
      <c r="G28" s="125"/>
      <c r="H28" s="125">
        <f>H60</f>
        <v>2580.22935</v>
      </c>
      <c r="I28" s="121"/>
    </row>
    <row r="29" spans="1:9" s="304" customFormat="1" ht="24" customHeight="1">
      <c r="A29" s="301"/>
      <c r="B29" s="107"/>
      <c r="C29" s="107" t="s">
        <v>117</v>
      </c>
      <c r="D29" s="107"/>
      <c r="E29" s="302"/>
      <c r="F29" s="303"/>
      <c r="G29" s="107"/>
      <c r="H29" s="107"/>
      <c r="I29" s="204">
        <f>I27-H28</f>
        <v>39999.5118</v>
      </c>
    </row>
    <row r="30" spans="1:9" s="122" customFormat="1" ht="24" customHeight="1">
      <c r="A30" s="115"/>
      <c r="B30" s="100"/>
      <c r="C30" s="337" t="s">
        <v>114</v>
      </c>
      <c r="D30" s="337"/>
      <c r="E30" s="127"/>
      <c r="F30" s="128"/>
      <c r="G30" s="111"/>
      <c r="H30" s="111">
        <f>I29</f>
        <v>39999.5118</v>
      </c>
      <c r="I30" s="121"/>
    </row>
    <row r="31" spans="1:9" s="216" customFormat="1" ht="24" customHeight="1">
      <c r="A31" s="211"/>
      <c r="B31" s="212"/>
      <c r="C31" s="212"/>
      <c r="D31" s="212"/>
      <c r="E31" s="213"/>
      <c r="F31" s="214"/>
      <c r="G31" s="212"/>
      <c r="H31" s="212"/>
      <c r="I31" s="215"/>
    </row>
    <row r="32" spans="1:9" s="137" customFormat="1" ht="12.75">
      <c r="A32" s="141"/>
      <c r="B32" s="307" t="s">
        <v>110</v>
      </c>
      <c r="C32" s="307"/>
      <c r="D32" s="126"/>
      <c r="E32" s="126"/>
      <c r="F32" s="144"/>
      <c r="G32" s="126"/>
      <c r="H32" s="126"/>
      <c r="I32" s="109">
        <f>I65</f>
        <v>108307.1</v>
      </c>
    </row>
    <row r="33" spans="1:9" ht="12.75">
      <c r="A33" s="99"/>
      <c r="B33" s="100"/>
      <c r="C33" s="308" t="s">
        <v>111</v>
      </c>
      <c r="D33" s="308"/>
      <c r="E33" s="112"/>
      <c r="F33" s="113"/>
      <c r="G33" s="112"/>
      <c r="H33" s="114">
        <v>38500</v>
      </c>
      <c r="I33" s="109"/>
    </row>
    <row r="34" spans="1:9" ht="12.75">
      <c r="A34" s="99"/>
      <c r="B34" s="100"/>
      <c r="C34" s="336" t="s">
        <v>179</v>
      </c>
      <c r="D34" s="336"/>
      <c r="E34" s="336"/>
      <c r="F34" s="298"/>
      <c r="G34" s="125"/>
      <c r="H34" s="125">
        <f>I32-H33</f>
        <v>69807.1</v>
      </c>
      <c r="I34" s="109"/>
    </row>
    <row r="35" spans="1:9" ht="12.75">
      <c r="A35" s="99"/>
      <c r="B35" s="100"/>
      <c r="C35" s="100"/>
      <c r="D35" s="100"/>
      <c r="E35" s="100"/>
      <c r="F35" s="101"/>
      <c r="G35" s="100"/>
      <c r="H35" s="100"/>
      <c r="I35" s="102"/>
    </row>
    <row r="36" spans="1:9" s="138" customFormat="1" ht="13.5">
      <c r="A36" s="208"/>
      <c r="B36" s="130" t="s">
        <v>118</v>
      </c>
      <c r="C36" s="126"/>
      <c r="D36" s="126"/>
      <c r="E36" s="126"/>
      <c r="F36" s="132"/>
      <c r="G36" s="130"/>
      <c r="H36" s="130"/>
      <c r="I36" s="133">
        <f>I67</f>
        <v>21195</v>
      </c>
    </row>
    <row r="37" spans="1:9" s="122" customFormat="1" ht="26.25" customHeight="1">
      <c r="A37" s="115"/>
      <c r="B37" s="120"/>
      <c r="C37" s="345" t="s">
        <v>119</v>
      </c>
      <c r="D37" s="345"/>
      <c r="E37" s="345"/>
      <c r="F37" s="113"/>
      <c r="G37" s="112"/>
      <c r="H37" s="111">
        <f>I36</f>
        <v>21195</v>
      </c>
      <c r="I37" s="133"/>
    </row>
    <row r="38" spans="1:9" s="122" customFormat="1" ht="13.5">
      <c r="A38" s="115"/>
      <c r="B38" s="130"/>
      <c r="C38" s="130"/>
      <c r="D38" s="130"/>
      <c r="E38" s="130"/>
      <c r="F38" s="132"/>
      <c r="G38" s="130"/>
      <c r="H38" s="130"/>
      <c r="I38" s="133"/>
    </row>
    <row r="39" spans="1:9" s="122" customFormat="1" ht="13.5">
      <c r="A39" s="115"/>
      <c r="B39" s="130" t="s">
        <v>178</v>
      </c>
      <c r="C39" s="126"/>
      <c r="D39" s="126"/>
      <c r="E39" s="100"/>
      <c r="F39" s="132"/>
      <c r="G39" s="130"/>
      <c r="H39" s="130"/>
      <c r="I39" s="133">
        <f>I70</f>
        <v>270000</v>
      </c>
    </row>
    <row r="40" spans="1:9" s="122" customFormat="1" ht="26.25" customHeight="1">
      <c r="A40" s="115"/>
      <c r="B40" s="120"/>
      <c r="C40" s="336" t="s">
        <v>179</v>
      </c>
      <c r="D40" s="336"/>
      <c r="E40" s="336"/>
      <c r="F40" s="125"/>
      <c r="G40" s="125"/>
      <c r="H40" s="125">
        <f>I39</f>
        <v>270000</v>
      </c>
      <c r="I40" s="102"/>
    </row>
    <row r="41" spans="1:9" s="122" customFormat="1" ht="18.75" customHeight="1">
      <c r="A41" s="115"/>
      <c r="B41" s="120"/>
      <c r="C41" s="201"/>
      <c r="D41" s="201"/>
      <c r="E41" s="201"/>
      <c r="F41" s="120"/>
      <c r="G41" s="120"/>
      <c r="H41" s="120"/>
      <c r="I41" s="121"/>
    </row>
    <row r="42" spans="1:9" s="138" customFormat="1" ht="13.5">
      <c r="A42" s="208"/>
      <c r="B42" s="130" t="s">
        <v>120</v>
      </c>
      <c r="C42" s="126"/>
      <c r="D42" s="126"/>
      <c r="E42" s="126"/>
      <c r="F42" s="132"/>
      <c r="G42" s="130"/>
      <c r="H42" s="130"/>
      <c r="I42" s="133">
        <f>I72</f>
        <v>190000</v>
      </c>
    </row>
    <row r="43" spans="1:9" ht="14.25" customHeight="1">
      <c r="A43" s="99"/>
      <c r="B43" s="100"/>
      <c r="C43" s="299" t="s">
        <v>159</v>
      </c>
      <c r="D43" s="299"/>
      <c r="E43" s="299"/>
      <c r="F43" s="299"/>
      <c r="G43" s="299"/>
      <c r="H43" s="299">
        <f>I42-H44</f>
        <v>105321</v>
      </c>
      <c r="I43" s="102"/>
    </row>
    <row r="44" spans="1:9" ht="14.25" customHeight="1">
      <c r="A44" s="99"/>
      <c r="B44" s="100"/>
      <c r="C44" s="336" t="s">
        <v>179</v>
      </c>
      <c r="D44" s="336"/>
      <c r="E44" s="336"/>
      <c r="F44" s="125"/>
      <c r="G44" s="125"/>
      <c r="H44" s="125">
        <v>84679</v>
      </c>
      <c r="I44" s="102"/>
    </row>
    <row r="45" spans="1:10" ht="13.5">
      <c r="A45" s="134"/>
      <c r="B45" s="120"/>
      <c r="C45" s="120"/>
      <c r="D45" s="120"/>
      <c r="E45" s="120"/>
      <c r="F45" s="124"/>
      <c r="G45" s="120"/>
      <c r="H45" s="120"/>
      <c r="I45" s="135"/>
      <c r="J45" s="136"/>
    </row>
    <row r="46" spans="1:9" s="137" customFormat="1" ht="15" customHeight="1">
      <c r="A46" s="310" t="s">
        <v>121</v>
      </c>
      <c r="B46" s="311"/>
      <c r="C46" s="311"/>
      <c r="D46" s="311"/>
      <c r="E46" s="311"/>
      <c r="F46" s="311"/>
      <c r="G46" s="312" t="s">
        <v>122</v>
      </c>
      <c r="H46" s="312" t="s">
        <v>123</v>
      </c>
      <c r="I46" s="313" t="s">
        <v>124</v>
      </c>
    </row>
    <row r="47" spans="1:10" ht="15.75" customHeight="1">
      <c r="A47" s="310"/>
      <c r="B47" s="311"/>
      <c r="C47" s="311"/>
      <c r="D47" s="311"/>
      <c r="E47" s="311"/>
      <c r="F47" s="311"/>
      <c r="G47" s="314">
        <f>G49+G55</f>
        <v>751000.0638</v>
      </c>
      <c r="H47" s="314">
        <f>H49+H55</f>
        <v>25717.5746</v>
      </c>
      <c r="I47" s="315">
        <f>I49+I55</f>
        <v>776717.6384</v>
      </c>
      <c r="J47" s="138"/>
    </row>
    <row r="48" spans="1:10" ht="12.75">
      <c r="A48" s="99"/>
      <c r="B48" s="100"/>
      <c r="C48" s="100"/>
      <c r="D48" s="100"/>
      <c r="E48" s="100"/>
      <c r="F48" s="101"/>
      <c r="G48" s="139" t="s">
        <v>125</v>
      </c>
      <c r="H48" s="139" t="s">
        <v>126</v>
      </c>
      <c r="I48" s="140" t="s">
        <v>127</v>
      </c>
      <c r="J48" s="138"/>
    </row>
    <row r="49" spans="1:11" s="137" customFormat="1" ht="12.75">
      <c r="A49" s="141"/>
      <c r="B49" s="142" t="s">
        <v>128</v>
      </c>
      <c r="C49" s="142"/>
      <c r="D49" s="142"/>
      <c r="E49" s="142"/>
      <c r="F49" s="143"/>
      <c r="G49" s="142">
        <f>G50</f>
        <v>121692.852</v>
      </c>
      <c r="H49" s="142">
        <f>H50</f>
        <v>22942.94525</v>
      </c>
      <c r="I49" s="309">
        <f>I50</f>
        <v>144635.79725</v>
      </c>
      <c r="K49" s="95"/>
    </row>
    <row r="50" spans="1:11" s="137" customFormat="1" ht="12.75">
      <c r="A50" s="141"/>
      <c r="B50" s="126"/>
      <c r="C50" s="126" t="s">
        <v>129</v>
      </c>
      <c r="D50" s="126"/>
      <c r="E50" s="126"/>
      <c r="F50" s="144"/>
      <c r="G50" s="126">
        <f>G52+G51+G53-1</f>
        <v>121692.852</v>
      </c>
      <c r="H50" s="126">
        <f>H52+H51+H53-1</f>
        <v>22942.94525</v>
      </c>
      <c r="I50" s="109">
        <f>I52+I51+I53</f>
        <v>144635.79725</v>
      </c>
      <c r="K50" s="95"/>
    </row>
    <row r="51" spans="1:9" ht="12.75">
      <c r="A51" s="99"/>
      <c r="B51" s="100"/>
      <c r="C51" s="107" t="s">
        <v>131</v>
      </c>
      <c r="D51" s="100"/>
      <c r="E51" s="100"/>
      <c r="F51" s="101"/>
      <c r="G51" s="100">
        <v>36716.277</v>
      </c>
      <c r="H51" s="100">
        <v>0</v>
      </c>
      <c r="I51" s="145">
        <v>36716.277</v>
      </c>
    </row>
    <row r="52" spans="1:9" ht="12.75">
      <c r="A52" s="99"/>
      <c r="B52" s="100"/>
      <c r="C52" s="107" t="s">
        <v>132</v>
      </c>
      <c r="D52" s="107"/>
      <c r="E52" s="107"/>
      <c r="F52" s="101"/>
      <c r="G52" s="100">
        <v>76798.14</v>
      </c>
      <c r="H52" s="100">
        <v>20735.4978</v>
      </c>
      <c r="I52" s="145">
        <v>97532.6378</v>
      </c>
    </row>
    <row r="53" spans="1:9" ht="12.75">
      <c r="A53" s="99"/>
      <c r="B53" s="100"/>
      <c r="C53" s="344" t="s">
        <v>166</v>
      </c>
      <c r="D53" s="344"/>
      <c r="E53" s="344"/>
      <c r="F53" s="101"/>
      <c r="G53" s="100">
        <v>8179.435</v>
      </c>
      <c r="H53" s="100">
        <v>2208.44745</v>
      </c>
      <c r="I53" s="145">
        <v>10386.882450000001</v>
      </c>
    </row>
    <row r="54" spans="1:9" ht="12.75">
      <c r="A54" s="99"/>
      <c r="B54" s="100"/>
      <c r="C54" s="130"/>
      <c r="D54" s="130"/>
      <c r="E54" s="130"/>
      <c r="F54" s="101"/>
      <c r="G54" s="126"/>
      <c r="H54" s="126"/>
      <c r="I54" s="109"/>
    </row>
    <row r="55" spans="1:15" ht="12.75">
      <c r="A55" s="141"/>
      <c r="B55" s="142" t="s">
        <v>133</v>
      </c>
      <c r="C55" s="142"/>
      <c r="D55" s="142"/>
      <c r="E55" s="142"/>
      <c r="F55" s="143"/>
      <c r="G55" s="142">
        <f>G56+G59+G67+G72+G65+G70</f>
        <v>629307.2118</v>
      </c>
      <c r="H55" s="142">
        <f>H56+H59+H67+H72+H65+H70</f>
        <v>2774.62935</v>
      </c>
      <c r="I55" s="309">
        <f>I56+I59+I67+I72+I65+I70</f>
        <v>632081.84115</v>
      </c>
      <c r="L55" s="137"/>
      <c r="M55" s="137"/>
      <c r="N55" s="137"/>
      <c r="O55" s="137"/>
    </row>
    <row r="56" spans="1:11" s="137" customFormat="1" ht="12.75">
      <c r="A56" s="141"/>
      <c r="B56" s="126" t="s">
        <v>134</v>
      </c>
      <c r="C56" s="126"/>
      <c r="D56" s="126"/>
      <c r="E56" s="126"/>
      <c r="F56" s="144"/>
      <c r="G56" s="126">
        <f>SUM(G57:G58)</f>
        <v>15525.2068</v>
      </c>
      <c r="H56" s="126">
        <f>SUM(H57:H58)</f>
        <v>0</v>
      </c>
      <c r="I56" s="109">
        <f>SUM(I57:I58)</f>
        <v>15525.2068</v>
      </c>
      <c r="J56" s="95"/>
      <c r="K56" s="95"/>
    </row>
    <row r="57" spans="1:15" s="137" customFormat="1" ht="12.75">
      <c r="A57" s="99"/>
      <c r="B57" s="100"/>
      <c r="C57" s="100"/>
      <c r="D57" s="126"/>
      <c r="E57" s="100" t="s">
        <v>135</v>
      </c>
      <c r="F57" s="101"/>
      <c r="G57" s="100">
        <v>12114.767870302137</v>
      </c>
      <c r="H57" s="100">
        <v>0</v>
      </c>
      <c r="I57" s="102">
        <v>12114.767870302137</v>
      </c>
      <c r="J57" s="95"/>
      <c r="K57" s="95"/>
      <c r="L57" s="95"/>
      <c r="M57" s="95"/>
      <c r="N57" s="95"/>
      <c r="O57" s="95"/>
    </row>
    <row r="58" spans="1:15" s="137" customFormat="1" ht="12.75">
      <c r="A58" s="99"/>
      <c r="B58" s="100"/>
      <c r="C58" s="100"/>
      <c r="D58" s="126"/>
      <c r="E58" s="100" t="s">
        <v>136</v>
      </c>
      <c r="F58" s="101"/>
      <c r="G58" s="100">
        <v>3410.4389296978634</v>
      </c>
      <c r="H58" s="100">
        <v>0</v>
      </c>
      <c r="I58" s="102">
        <v>3410.4389296978634</v>
      </c>
      <c r="J58" s="95"/>
      <c r="K58" s="95"/>
      <c r="L58" s="95"/>
      <c r="M58" s="95"/>
      <c r="N58" s="95"/>
      <c r="O58" s="95"/>
    </row>
    <row r="59" spans="1:15" ht="12.75">
      <c r="A59" s="141"/>
      <c r="B59" s="126" t="s">
        <v>137</v>
      </c>
      <c r="C59" s="126"/>
      <c r="D59" s="126"/>
      <c r="E59" s="126"/>
      <c r="F59" s="144"/>
      <c r="G59" s="126">
        <f>SUM(G60:G63)</f>
        <v>24279.905</v>
      </c>
      <c r="H59" s="126">
        <f>SUM(H60:H63)-1</f>
        <v>2774.62935</v>
      </c>
      <c r="I59" s="109">
        <f>SUM(I60:I63)</f>
        <v>27054.53435</v>
      </c>
      <c r="J59" s="137"/>
      <c r="L59" s="137"/>
      <c r="M59" s="137"/>
      <c r="N59" s="137"/>
      <c r="O59" s="137"/>
    </row>
    <row r="60" spans="1:9" ht="12.75">
      <c r="A60" s="99"/>
      <c r="B60" s="100"/>
      <c r="C60" s="100"/>
      <c r="D60" s="100"/>
      <c r="E60" s="100" t="s">
        <v>138</v>
      </c>
      <c r="F60" s="101"/>
      <c r="G60" s="100">
        <v>9556.405</v>
      </c>
      <c r="H60" s="100">
        <v>2580.22935</v>
      </c>
      <c r="I60" s="102">
        <v>12135.63435</v>
      </c>
    </row>
    <row r="61" spans="1:10" ht="12.75">
      <c r="A61" s="99"/>
      <c r="B61" s="100"/>
      <c r="C61" s="100"/>
      <c r="D61" s="100"/>
      <c r="E61" s="100" t="s">
        <v>139</v>
      </c>
      <c r="F61" s="101"/>
      <c r="G61" s="100">
        <v>3588</v>
      </c>
      <c r="H61" s="100">
        <v>195.4</v>
      </c>
      <c r="I61" s="102">
        <v>3783.4</v>
      </c>
      <c r="J61" s="137"/>
    </row>
    <row r="62" spans="1:9" ht="12.75">
      <c r="A62" s="99"/>
      <c r="B62" s="100"/>
      <c r="C62" s="100"/>
      <c r="D62" s="100"/>
      <c r="E62" s="100" t="s">
        <v>176</v>
      </c>
      <c r="F62" s="101"/>
      <c r="G62" s="100">
        <v>6500</v>
      </c>
      <c r="H62" s="100"/>
      <c r="I62" s="102">
        <v>6500</v>
      </c>
    </row>
    <row r="63" spans="1:9" ht="12.75">
      <c r="A63" s="99"/>
      <c r="B63" s="100"/>
      <c r="C63" s="100"/>
      <c r="D63" s="100"/>
      <c r="E63" s="100" t="s">
        <v>177</v>
      </c>
      <c r="F63" s="101"/>
      <c r="G63" s="100">
        <v>4635.5</v>
      </c>
      <c r="H63" s="100"/>
      <c r="I63" s="102">
        <v>4635.5</v>
      </c>
    </row>
    <row r="64" spans="1:9" ht="12.75">
      <c r="A64" s="99"/>
      <c r="B64" s="100"/>
      <c r="C64" s="100"/>
      <c r="D64" s="100"/>
      <c r="E64" s="100"/>
      <c r="F64" s="101"/>
      <c r="G64" s="100"/>
      <c r="H64" s="100"/>
      <c r="I64" s="102"/>
    </row>
    <row r="65" spans="1:11" s="137" customFormat="1" ht="13.5">
      <c r="A65" s="141"/>
      <c r="B65" s="307" t="s">
        <v>130</v>
      </c>
      <c r="C65" s="307"/>
      <c r="D65" s="108"/>
      <c r="E65" s="108"/>
      <c r="F65" s="144"/>
      <c r="G65" s="126">
        <v>108307.1</v>
      </c>
      <c r="H65" s="126">
        <v>0</v>
      </c>
      <c r="I65" s="109">
        <f>G65+H65</f>
        <v>108307.1</v>
      </c>
      <c r="K65" s="95"/>
    </row>
    <row r="66" spans="1:10" s="137" customFormat="1" ht="14.25" customHeight="1">
      <c r="A66" s="141"/>
      <c r="B66" s="171"/>
      <c r="C66" s="171"/>
      <c r="D66" s="171"/>
      <c r="E66" s="171"/>
      <c r="F66" s="144"/>
      <c r="G66" s="126"/>
      <c r="H66" s="126"/>
      <c r="I66" s="109"/>
      <c r="J66" s="95"/>
    </row>
    <row r="67" spans="1:18" s="131" customFormat="1" ht="12.75">
      <c r="A67" s="146"/>
      <c r="B67" s="126" t="s">
        <v>140</v>
      </c>
      <c r="C67" s="126"/>
      <c r="D67" s="126"/>
      <c r="E67" s="126"/>
      <c r="F67" s="144"/>
      <c r="G67" s="126">
        <f>G68</f>
        <v>21195</v>
      </c>
      <c r="H67" s="126">
        <f>H68</f>
        <v>0</v>
      </c>
      <c r="I67" s="109">
        <f>I68</f>
        <v>21195</v>
      </c>
      <c r="J67" s="95"/>
      <c r="K67" s="137"/>
      <c r="L67" s="95"/>
      <c r="M67" s="95"/>
      <c r="N67" s="95"/>
      <c r="O67" s="95"/>
      <c r="P67" s="95"/>
      <c r="Q67" s="95"/>
      <c r="R67" s="95"/>
    </row>
    <row r="68" spans="1:18" s="131" customFormat="1" ht="25.5" customHeight="1">
      <c r="A68" s="146"/>
      <c r="B68" s="348" t="s">
        <v>141</v>
      </c>
      <c r="C68" s="348"/>
      <c r="D68" s="348"/>
      <c r="E68" s="348"/>
      <c r="F68" s="144"/>
      <c r="G68" s="148">
        <v>21195</v>
      </c>
      <c r="H68" s="126">
        <v>0</v>
      </c>
      <c r="I68" s="102">
        <f>G68+H68</f>
        <v>21195</v>
      </c>
      <c r="J68" s="95"/>
      <c r="K68" s="137"/>
      <c r="L68" s="95"/>
      <c r="M68" s="95"/>
      <c r="N68" s="95"/>
      <c r="O68" s="95"/>
      <c r="P68" s="95"/>
      <c r="Q68" s="95"/>
      <c r="R68" s="95"/>
    </row>
    <row r="69" spans="1:18" s="131" customFormat="1" ht="25.5" customHeight="1">
      <c r="A69" s="146"/>
      <c r="B69" s="147"/>
      <c r="C69" s="147"/>
      <c r="D69" s="147"/>
      <c r="E69" s="147"/>
      <c r="F69" s="144"/>
      <c r="G69" s="148"/>
      <c r="H69" s="126"/>
      <c r="I69" s="102"/>
      <c r="J69" s="95"/>
      <c r="K69" s="137"/>
      <c r="L69" s="95"/>
      <c r="M69" s="95"/>
      <c r="N69" s="95"/>
      <c r="O69" s="95"/>
      <c r="P69" s="95"/>
      <c r="Q69" s="95"/>
      <c r="R69" s="95"/>
    </row>
    <row r="70" spans="1:18" s="293" customFormat="1" ht="25.5" customHeight="1">
      <c r="A70" s="291"/>
      <c r="B70" s="335" t="s">
        <v>178</v>
      </c>
      <c r="C70" s="335"/>
      <c r="D70" s="335"/>
      <c r="E70" s="335"/>
      <c r="F70" s="144"/>
      <c r="G70" s="292">
        <v>270000</v>
      </c>
      <c r="H70" s="126"/>
      <c r="I70" s="109">
        <f>G70</f>
        <v>270000</v>
      </c>
      <c r="J70" s="137"/>
      <c r="K70" s="137"/>
      <c r="L70" s="137"/>
      <c r="M70" s="137"/>
      <c r="N70" s="137"/>
      <c r="O70" s="137"/>
      <c r="P70" s="137"/>
      <c r="Q70" s="137"/>
      <c r="R70" s="137"/>
    </row>
    <row r="71" spans="1:18" s="131" customFormat="1" ht="25.5" customHeight="1">
      <c r="A71" s="146"/>
      <c r="B71" s="147"/>
      <c r="C71" s="147"/>
      <c r="D71" s="147"/>
      <c r="E71" s="147"/>
      <c r="F71" s="144"/>
      <c r="G71" s="148"/>
      <c r="H71" s="126"/>
      <c r="I71" s="102"/>
      <c r="J71" s="95"/>
      <c r="K71" s="137"/>
      <c r="L71" s="95"/>
      <c r="M71" s="95"/>
      <c r="N71" s="95"/>
      <c r="O71" s="95"/>
      <c r="P71" s="95"/>
      <c r="Q71" s="95"/>
      <c r="R71" s="95"/>
    </row>
    <row r="72" spans="1:9" ht="14.25" customHeight="1">
      <c r="A72" s="99"/>
      <c r="B72" s="349" t="s">
        <v>120</v>
      </c>
      <c r="C72" s="349"/>
      <c r="D72" s="349"/>
      <c r="E72" s="349"/>
      <c r="F72" s="101"/>
      <c r="G72" s="126">
        <f>G73</f>
        <v>190000</v>
      </c>
      <c r="H72" s="126">
        <f>H73</f>
        <v>0</v>
      </c>
      <c r="I72" s="109">
        <f>I73</f>
        <v>190000</v>
      </c>
    </row>
    <row r="73" spans="1:15" ht="14.25" customHeight="1">
      <c r="A73" s="149"/>
      <c r="B73" s="205" t="s">
        <v>142</v>
      </c>
      <c r="C73" s="205"/>
      <c r="D73" s="150"/>
      <c r="E73" s="150"/>
      <c r="F73" s="150"/>
      <c r="G73" s="150">
        <f>SUM(G74:G75)</f>
        <v>190000</v>
      </c>
      <c r="H73" s="150">
        <f>SUM(H74:H75)</f>
        <v>0</v>
      </c>
      <c r="I73" s="151">
        <f>SUM(I74:I75)</f>
        <v>190000</v>
      </c>
      <c r="J73" s="152"/>
      <c r="K73" s="153"/>
      <c r="L73" s="137"/>
      <c r="M73" s="137"/>
      <c r="N73" s="137"/>
      <c r="O73" s="137"/>
    </row>
    <row r="74" spans="1:11" ht="14.25" customHeight="1">
      <c r="A74" s="154"/>
      <c r="B74" s="350" t="s">
        <v>143</v>
      </c>
      <c r="C74" s="350"/>
      <c r="D74" s="350"/>
      <c r="E74" s="350"/>
      <c r="F74" s="155"/>
      <c r="G74" s="155">
        <v>0</v>
      </c>
      <c r="H74" s="155">
        <v>0</v>
      </c>
      <c r="I74" s="156">
        <f>G74</f>
        <v>0</v>
      </c>
      <c r="J74" s="153"/>
      <c r="K74" s="153"/>
    </row>
    <row r="75" spans="1:11" ht="14.25" customHeight="1">
      <c r="A75" s="154"/>
      <c r="B75" s="350" t="s">
        <v>144</v>
      </c>
      <c r="C75" s="350"/>
      <c r="D75" s="350"/>
      <c r="E75" s="350"/>
      <c r="F75" s="155"/>
      <c r="G75" s="155">
        <f>190000</f>
        <v>190000</v>
      </c>
      <c r="H75" s="155">
        <v>0</v>
      </c>
      <c r="I75" s="156">
        <f>G75</f>
        <v>190000</v>
      </c>
      <c r="J75" s="153"/>
      <c r="K75" s="153"/>
    </row>
    <row r="76" spans="1:18" s="131" customFormat="1" ht="25.5" customHeight="1">
      <c r="A76" s="146"/>
      <c r="B76" s="147"/>
      <c r="C76" s="147"/>
      <c r="D76" s="147"/>
      <c r="E76" s="147"/>
      <c r="F76" s="144"/>
      <c r="G76" s="148"/>
      <c r="H76" s="126"/>
      <c r="I76" s="102"/>
      <c r="J76" s="95"/>
      <c r="K76" s="137"/>
      <c r="L76" s="95"/>
      <c r="M76" s="95"/>
      <c r="N76" s="95"/>
      <c r="O76" s="95"/>
      <c r="P76" s="95"/>
      <c r="Q76" s="95"/>
      <c r="R76" s="95"/>
    </row>
    <row r="77" spans="1:11" ht="12.75">
      <c r="A77" s="146"/>
      <c r="B77" s="157"/>
      <c r="C77" s="100"/>
      <c r="D77" s="100"/>
      <c r="E77" s="100"/>
      <c r="F77" s="101"/>
      <c r="G77" s="148"/>
      <c r="H77" s="100"/>
      <c r="I77" s="102"/>
      <c r="K77" s="137"/>
    </row>
    <row r="78" spans="1:11" ht="12.75">
      <c r="A78" s="146"/>
      <c r="B78" s="294" t="s">
        <v>145</v>
      </c>
      <c r="C78" s="206"/>
      <c r="D78" s="206"/>
      <c r="E78" s="206"/>
      <c r="F78" s="207"/>
      <c r="G78" s="295">
        <f>H14</f>
        <v>0</v>
      </c>
      <c r="H78" s="100"/>
      <c r="I78" s="102"/>
      <c r="K78" s="137"/>
    </row>
    <row r="79" spans="1:11" ht="12.75">
      <c r="A79" s="146"/>
      <c r="B79" s="111" t="s">
        <v>180</v>
      </c>
      <c r="C79" s="111"/>
      <c r="D79" s="111"/>
      <c r="E79" s="111"/>
      <c r="F79" s="159"/>
      <c r="G79" s="300">
        <f>H30+H33</f>
        <v>78499.51180000001</v>
      </c>
      <c r="H79" s="100"/>
      <c r="I79" s="102"/>
      <c r="K79" s="137"/>
    </row>
    <row r="80" spans="1:11" ht="12.75">
      <c r="A80" s="146"/>
      <c r="B80" s="111" t="s">
        <v>181</v>
      </c>
      <c r="C80" s="111"/>
      <c r="D80" s="111"/>
      <c r="E80" s="111"/>
      <c r="F80" s="159"/>
      <c r="G80" s="300">
        <f>G79*0.27</f>
        <v>21194.868186000003</v>
      </c>
      <c r="H80" s="100"/>
      <c r="I80" s="102"/>
      <c r="K80" s="137"/>
    </row>
    <row r="81" spans="1:11" ht="16.5" customHeight="1">
      <c r="A81" s="158"/>
      <c r="B81" s="336" t="s">
        <v>179</v>
      </c>
      <c r="C81" s="336"/>
      <c r="D81" s="336"/>
      <c r="E81" s="336"/>
      <c r="F81" s="298"/>
      <c r="G81" s="125">
        <f>H15+H18+H19+H22+H23+H28+H34+H40+H44-2</f>
        <v>571702.1266000001</v>
      </c>
      <c r="H81" s="100"/>
      <c r="I81" s="102"/>
      <c r="K81" s="137"/>
    </row>
    <row r="82" spans="1:9" ht="12.75">
      <c r="A82" s="160"/>
      <c r="B82" s="299" t="s">
        <v>159</v>
      </c>
      <c r="C82" s="299"/>
      <c r="D82" s="299"/>
      <c r="E82" s="299"/>
      <c r="F82" s="299"/>
      <c r="G82" s="299">
        <f>H43</f>
        <v>105321</v>
      </c>
      <c r="H82" s="100"/>
      <c r="I82" s="102"/>
    </row>
    <row r="83" spans="1:11" ht="12.75">
      <c r="A83" s="160"/>
      <c r="B83" s="332" t="s">
        <v>4</v>
      </c>
      <c r="C83" s="332"/>
      <c r="D83" s="332"/>
      <c r="E83" s="332"/>
      <c r="F83" s="101"/>
      <c r="G83" s="126">
        <f>SUM(G78:G82)</f>
        <v>776717.5065860001</v>
      </c>
      <c r="H83" s="100"/>
      <c r="I83" s="121"/>
      <c r="K83" s="137"/>
    </row>
    <row r="84" spans="1:9" ht="12.75">
      <c r="A84" s="99"/>
      <c r="B84" s="100"/>
      <c r="C84" s="100"/>
      <c r="D84" s="100"/>
      <c r="E84" s="100"/>
      <c r="F84" s="101"/>
      <c r="G84" s="100"/>
      <c r="H84" s="333"/>
      <c r="I84" s="346"/>
    </row>
    <row r="85" spans="1:9" ht="13.5" thickBot="1">
      <c r="A85" s="161"/>
      <c r="B85" s="162"/>
      <c r="C85" s="162"/>
      <c r="D85" s="162"/>
      <c r="E85" s="162"/>
      <c r="F85" s="163"/>
      <c r="G85" s="162"/>
      <c r="H85" s="334"/>
      <c r="I85" s="347"/>
    </row>
    <row r="86" spans="1:9" ht="13.5" thickTop="1">
      <c r="A86" s="164"/>
      <c r="H86" s="165"/>
      <c r="I86" s="122"/>
    </row>
    <row r="87" spans="1:9" ht="12.75">
      <c r="A87" s="164"/>
      <c r="I87" s="122"/>
    </row>
    <row r="88" spans="1:9" ht="12.75">
      <c r="A88" s="164"/>
      <c r="F88" s="95"/>
      <c r="I88" s="137"/>
    </row>
    <row r="89" spans="1:9" ht="12.75">
      <c r="A89" s="164"/>
      <c r="F89" s="95"/>
      <c r="H89" s="137"/>
      <c r="I89" s="137"/>
    </row>
    <row r="90" spans="1:9" ht="12.75">
      <c r="A90" s="164"/>
      <c r="F90" s="95"/>
      <c r="I90" s="137"/>
    </row>
    <row r="91" spans="1:9" ht="12.75">
      <c r="A91" s="164"/>
      <c r="I91" s="137"/>
    </row>
    <row r="92" spans="1:9" ht="12.75">
      <c r="A92" s="164"/>
      <c r="I92" s="137"/>
    </row>
    <row r="93" spans="1:9" ht="12.75">
      <c r="A93" s="164"/>
      <c r="I93" s="137"/>
    </row>
    <row r="94" spans="1:9" ht="12.75">
      <c r="A94" s="164"/>
      <c r="I94" s="137"/>
    </row>
    <row r="95" ht="12.75">
      <c r="A95" s="166"/>
    </row>
    <row r="96" spans="1:11" ht="12.75">
      <c r="A96" s="166"/>
      <c r="I96" s="137"/>
      <c r="K96" s="137"/>
    </row>
    <row r="97" ht="12.75">
      <c r="A97" s="166"/>
    </row>
    <row r="98" ht="12.75">
      <c r="A98" s="164"/>
    </row>
    <row r="99" ht="12.75">
      <c r="A99" s="131"/>
    </row>
    <row r="102" ht="15" customHeight="1"/>
    <row r="105" ht="27.75" customHeight="1"/>
  </sheetData>
  <sheetProtection/>
  <mergeCells count="23">
    <mergeCell ref="C53:E53"/>
    <mergeCell ref="C37:E37"/>
    <mergeCell ref="I84:I85"/>
    <mergeCell ref="B68:E68"/>
    <mergeCell ref="B72:E72"/>
    <mergeCell ref="B74:E74"/>
    <mergeCell ref="B75:E75"/>
    <mergeCell ref="C34:E34"/>
    <mergeCell ref="C40:E40"/>
    <mergeCell ref="C44:E44"/>
    <mergeCell ref="A7:F8"/>
    <mergeCell ref="A17:E17"/>
    <mergeCell ref="A21:E21"/>
    <mergeCell ref="B83:E83"/>
    <mergeCell ref="H84:H85"/>
    <mergeCell ref="B70:E70"/>
    <mergeCell ref="B81:E81"/>
    <mergeCell ref="C18:E18"/>
    <mergeCell ref="C19:E19"/>
    <mergeCell ref="C22:E22"/>
    <mergeCell ref="C23:E23"/>
    <mergeCell ref="C28:E28"/>
    <mergeCell ref="C30:D3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FL</cp:lastModifiedBy>
  <cp:lastPrinted>2015-12-10T09:32:27Z</cp:lastPrinted>
  <dcterms:created xsi:type="dcterms:W3CDTF">2011-11-09T10:58:30Z</dcterms:created>
  <dcterms:modified xsi:type="dcterms:W3CDTF">2015-12-14T15:14:54Z</dcterms:modified>
  <cp:category/>
  <cp:version/>
  <cp:contentType/>
  <cp:contentStatus/>
</cp:coreProperties>
</file>